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8800" windowHeight="11535" tabRatio="941" activeTab="0"/>
  </bookViews>
  <sheets>
    <sheet name="Spis tablic" sheetId="197" r:id="rId1"/>
    <sheet name="1" sheetId="144" r:id="rId2"/>
    <sheet name="2" sheetId="145" r:id="rId3"/>
    <sheet name="3" sheetId="152" r:id="rId4"/>
    <sheet name="4" sheetId="146" r:id="rId5"/>
    <sheet name="5" sheetId="147" r:id="rId6"/>
    <sheet name="6" sheetId="160" r:id="rId7"/>
    <sheet name="7" sheetId="148" r:id="rId8"/>
    <sheet name="8" sheetId="149" r:id="rId9"/>
    <sheet name="9" sheetId="150" r:id="rId10"/>
    <sheet name="10" sheetId="196" r:id="rId11"/>
    <sheet name="11" sheetId="161" r:id="rId12"/>
    <sheet name="12" sheetId="162" r:id="rId13"/>
    <sheet name="13" sheetId="163" r:id="rId14"/>
    <sheet name="14" sheetId="164" r:id="rId15"/>
    <sheet name="15" sheetId="165" r:id="rId16"/>
    <sheet name="16" sheetId="166" r:id="rId17"/>
    <sheet name="17" sheetId="153" r:id="rId18"/>
    <sheet name="18" sheetId="154" r:id="rId19"/>
    <sheet name="19" sheetId="155" r:id="rId20"/>
    <sheet name="20" sheetId="151" r:id="rId21"/>
    <sheet name="21" sheetId="156" r:id="rId22"/>
    <sheet name="22" sheetId="157" r:id="rId23"/>
    <sheet name="23" sheetId="158" r:id="rId24"/>
    <sheet name="24" sheetId="167" r:id="rId25"/>
    <sheet name="25" sheetId="159" r:id="rId26"/>
    <sheet name="26" sheetId="168" r:id="rId27"/>
    <sheet name="27" sheetId="169" r:id="rId28"/>
    <sheet name="1 (28)" sheetId="176" r:id="rId29"/>
    <sheet name="2 (29)" sheetId="177" r:id="rId30"/>
    <sheet name="3 (30)" sheetId="178" r:id="rId31"/>
    <sheet name="4 (31)" sheetId="179" r:id="rId32"/>
    <sheet name="5 (32)" sheetId="180" r:id="rId33"/>
    <sheet name="6 (33)" sheetId="181" r:id="rId34"/>
    <sheet name="7 (34)" sheetId="182" r:id="rId35"/>
    <sheet name="8 (35)" sheetId="183" r:id="rId36"/>
    <sheet name="9 (36)" sheetId="184" r:id="rId37"/>
    <sheet name="10 (37)" sheetId="185" r:id="rId38"/>
    <sheet name="11 (38)" sheetId="186" r:id="rId39"/>
    <sheet name="12 (39)" sheetId="170" r:id="rId40"/>
    <sheet name="13 (40)" sheetId="171" r:id="rId41"/>
    <sheet name="14 (41)" sheetId="172" r:id="rId42"/>
    <sheet name="15 (42)" sheetId="173" r:id="rId43"/>
    <sheet name="16 (43)" sheetId="174" r:id="rId44"/>
    <sheet name="17 (44)" sheetId="175" r:id="rId45"/>
    <sheet name="5.Tabl.1" sheetId="53" state="hidden" r:id="rId46"/>
    <sheet name="1 (45)" sheetId="188" r:id="rId47"/>
    <sheet name="2 (46)" sheetId="189" r:id="rId48"/>
    <sheet name="3(47)" sheetId="201" r:id="rId49"/>
    <sheet name="4 (48)" sheetId="190" r:id="rId50"/>
    <sheet name="5 (49)" sheetId="200" r:id="rId51"/>
  </sheets>
  <definedNames>
    <definedName name="_xlnm.Print_Area" localSheetId="15">'15'!$A$1:$K$91</definedName>
    <definedName name="_xlnm.Print_Titles" localSheetId="4">'4'!$1:$5</definedName>
    <definedName name="_xlnm.Print_Titles" localSheetId="8">'8'!$1:$4</definedName>
    <definedName name="_xlnm.Print_Titles" localSheetId="9">'9'!$1:$4</definedName>
    <definedName name="_xlnm.Print_Titles" localSheetId="11">'11'!$1:$5</definedName>
    <definedName name="_xlnm.Print_Titles" localSheetId="12">'12'!$1:$5</definedName>
    <definedName name="_xlnm.Print_Titles" localSheetId="13">'13'!$1:$5</definedName>
    <definedName name="_xlnm.Print_Titles" localSheetId="14">'14'!$1:$5</definedName>
    <definedName name="_xlnm.Print_Titles" localSheetId="15">'15'!$1:$6</definedName>
    <definedName name="_xlnm.Print_Titles" localSheetId="16">'16'!$1:$6</definedName>
    <definedName name="_xlnm.Print_Titles" localSheetId="18">'18'!$1:$4</definedName>
    <definedName name="_xlnm.Print_Titles" localSheetId="19">'19'!$1:$5</definedName>
    <definedName name="_xlnm.Print_Titles" localSheetId="22">'22'!$1:$5</definedName>
  </definedNames>
  <calcPr calcId="152511"/>
</workbook>
</file>

<file path=xl/sharedStrings.xml><?xml version="1.0" encoding="utf-8"?>
<sst xmlns="http://schemas.openxmlformats.org/spreadsheetml/2006/main" count="14683" uniqueCount="918">
  <si>
    <t>e</t>
  </si>
  <si>
    <t>Liczba mieszkań</t>
  </si>
  <si>
    <t>WYSZCZEGÓLNIENIE
o - ogółem
m - miasta
w - wieś</t>
  </si>
  <si>
    <t xml:space="preserve">WOJEWÓDZTWO </t>
  </si>
  <si>
    <t>WOJEWÓDZTWO</t>
  </si>
  <si>
    <t>Przeznaczone na sprzedaż lub wynajem</t>
  </si>
  <si>
    <t>WYSZCZEGÓLNIENIE</t>
  </si>
  <si>
    <t>OGÓŁEM</t>
  </si>
  <si>
    <t>Wieś</t>
  </si>
  <si>
    <t xml:space="preserve">miasta  </t>
  </si>
  <si>
    <t xml:space="preserve">wieś  </t>
  </si>
  <si>
    <t>Polska</t>
  </si>
  <si>
    <t xml:space="preserve">na 1000 ludności  </t>
  </si>
  <si>
    <t xml:space="preserve">na 1000 zawartych małżeństw  </t>
  </si>
  <si>
    <t>a</t>
  </si>
  <si>
    <t>b</t>
  </si>
  <si>
    <t>c</t>
  </si>
  <si>
    <t>d</t>
  </si>
  <si>
    <t>Dolnośląskie</t>
  </si>
  <si>
    <t xml:space="preserve">Kujawsko-pomorskie  </t>
  </si>
  <si>
    <t xml:space="preserve">Lubelskie  </t>
  </si>
  <si>
    <t xml:space="preserve">Lubuskie  </t>
  </si>
  <si>
    <t xml:space="preserve">Łódzkie  </t>
  </si>
  <si>
    <t xml:space="preserve">Małopolskie  </t>
  </si>
  <si>
    <t xml:space="preserve">Mazowieckie  </t>
  </si>
  <si>
    <t xml:space="preserve">Opolskie  </t>
  </si>
  <si>
    <t xml:space="preserve">Podkarpackie  </t>
  </si>
  <si>
    <t xml:space="preserve">Podlaskie  </t>
  </si>
  <si>
    <t xml:space="preserve">Pomorskie  </t>
  </si>
  <si>
    <t xml:space="preserve">Śląskie  </t>
  </si>
  <si>
    <t xml:space="preserve">Świętokrzyskie  </t>
  </si>
  <si>
    <t xml:space="preserve">Warmińsko-mazurskie  </t>
  </si>
  <si>
    <t xml:space="preserve">Wielkopolskie  </t>
  </si>
  <si>
    <t xml:space="preserve">Zachodniopomorskie  </t>
  </si>
  <si>
    <t xml:space="preserve">Dolnośląskie  </t>
  </si>
  <si>
    <t>wieś</t>
  </si>
  <si>
    <t xml:space="preserve">Polska  </t>
  </si>
  <si>
    <t>ludności</t>
  </si>
  <si>
    <t>zawartych małżeństw</t>
  </si>
  <si>
    <t>Ogółem</t>
  </si>
  <si>
    <t xml:space="preserve">Liczba mieszkań  </t>
  </si>
  <si>
    <t>MIASTA</t>
  </si>
  <si>
    <t>WIEŚ</t>
  </si>
  <si>
    <t>razem</t>
  </si>
  <si>
    <t>Spółdzielcze</t>
  </si>
  <si>
    <t>o</t>
  </si>
  <si>
    <t>m</t>
  </si>
  <si>
    <t>w</t>
  </si>
  <si>
    <t>PODREGION BIALSKI</t>
  </si>
  <si>
    <t>Powiat bialski</t>
  </si>
  <si>
    <t>Międzyrzec Podlaski</t>
  </si>
  <si>
    <t>Terespol</t>
  </si>
  <si>
    <t>Biała Podlaska</t>
  </si>
  <si>
    <t>Drelów</t>
  </si>
  <si>
    <t>Janów Podlaski</t>
  </si>
  <si>
    <t>Kodeń</t>
  </si>
  <si>
    <t>Konstantynów</t>
  </si>
  <si>
    <t>Leśna Podlaska</t>
  </si>
  <si>
    <t>Łomazy</t>
  </si>
  <si>
    <t>Piszczac</t>
  </si>
  <si>
    <t>Rokitno</t>
  </si>
  <si>
    <t>Rossosz</t>
  </si>
  <si>
    <t>Sławatycze</t>
  </si>
  <si>
    <t>Sosnówka</t>
  </si>
  <si>
    <t>Tuczna</t>
  </si>
  <si>
    <t>Wisznice</t>
  </si>
  <si>
    <t>Zalesie</t>
  </si>
  <si>
    <t>Powiat parczewski</t>
  </si>
  <si>
    <t>Dębowa Kłoda</t>
  </si>
  <si>
    <t>Jabłoń</t>
  </si>
  <si>
    <t>Milanów</t>
  </si>
  <si>
    <t>Parczew</t>
  </si>
  <si>
    <t>Podedwórze</t>
  </si>
  <si>
    <t>Siemień</t>
  </si>
  <si>
    <t>Sosnowica</t>
  </si>
  <si>
    <t>Powiat radzyński</t>
  </si>
  <si>
    <t>Radzyń Podlaski</t>
  </si>
  <si>
    <t>Borki</t>
  </si>
  <si>
    <t>Czemierniki</t>
  </si>
  <si>
    <t>Komarówka Podlaska</t>
  </si>
  <si>
    <t>Ulan-Majorat</t>
  </si>
  <si>
    <t>Wohyń</t>
  </si>
  <si>
    <t>Powiat włodawski</t>
  </si>
  <si>
    <t>Włodawa</t>
  </si>
  <si>
    <t>Hanna</t>
  </si>
  <si>
    <t>Hańsk</t>
  </si>
  <si>
    <t>Stary Brus</t>
  </si>
  <si>
    <t>Urszulin</t>
  </si>
  <si>
    <t>Wola Uhruska</t>
  </si>
  <si>
    <t>Wyryki</t>
  </si>
  <si>
    <t>PODREGION CHEŁMSKO-ZAMOJSKI</t>
  </si>
  <si>
    <t>Powiat biłgorajski</t>
  </si>
  <si>
    <t>Biłgoraj</t>
  </si>
  <si>
    <t>Aleksandrów</t>
  </si>
  <si>
    <t>Biszcza</t>
  </si>
  <si>
    <t>Frampol</t>
  </si>
  <si>
    <t>Goraj</t>
  </si>
  <si>
    <t>Józefów</t>
  </si>
  <si>
    <t>Księżpol</t>
  </si>
  <si>
    <t>Łukowa</t>
  </si>
  <si>
    <t>Obsza</t>
  </si>
  <si>
    <t>Potok Górny</t>
  </si>
  <si>
    <t>Tarnogród</t>
  </si>
  <si>
    <t>Tereszpol</t>
  </si>
  <si>
    <t>Turobin</t>
  </si>
  <si>
    <t>Powiat chełmski</t>
  </si>
  <si>
    <t>Rejowiec Fabryczny</t>
  </si>
  <si>
    <t>Chełm</t>
  </si>
  <si>
    <t>Dorohusk</t>
  </si>
  <si>
    <t>Kamień</t>
  </si>
  <si>
    <t>Leśniowice</t>
  </si>
  <si>
    <t>Rejowiec</t>
  </si>
  <si>
    <t>Ruda-Huta</t>
  </si>
  <si>
    <t>Sawin</t>
  </si>
  <si>
    <t>Siedliszcze</t>
  </si>
  <si>
    <t>Wierzbica</t>
  </si>
  <si>
    <t>Wojsławice</t>
  </si>
  <si>
    <t>Żmudź</t>
  </si>
  <si>
    <t>Powiat hrubieszowski</t>
  </si>
  <si>
    <t>Hrubieszów</t>
  </si>
  <si>
    <t>Dołhobyczów</t>
  </si>
  <si>
    <t>Horodło</t>
  </si>
  <si>
    <t>Mircze</t>
  </si>
  <si>
    <t>Trzeszczany</t>
  </si>
  <si>
    <t>Uchanie</t>
  </si>
  <si>
    <t>Werbkowice</t>
  </si>
  <si>
    <t>Powiat krasnostawski</t>
  </si>
  <si>
    <t>Krasnystaw</t>
  </si>
  <si>
    <t>Fajsławice</t>
  </si>
  <si>
    <t>Izbica</t>
  </si>
  <si>
    <t>Kraśniczyn</t>
  </si>
  <si>
    <t>Łopiennik Górny</t>
  </si>
  <si>
    <t>Siennica Różana</t>
  </si>
  <si>
    <t>Żółkiewka</t>
  </si>
  <si>
    <t>Powiat tomaszowski</t>
  </si>
  <si>
    <t>Tomaszów Lubelski</t>
  </si>
  <si>
    <t>Bełżec</t>
  </si>
  <si>
    <t>Lubycza Królewska</t>
  </si>
  <si>
    <t>Łaszczów</t>
  </si>
  <si>
    <t>Rachanie</t>
  </si>
  <si>
    <t>Susiec</t>
  </si>
  <si>
    <t>Tarnawatka</t>
  </si>
  <si>
    <t>Tyszowce</t>
  </si>
  <si>
    <t>Powiat zamojski</t>
  </si>
  <si>
    <t>Adamów</t>
  </si>
  <si>
    <t>Komarów-Osada</t>
  </si>
  <si>
    <t>Krasnobród</t>
  </si>
  <si>
    <t>Łabunie</t>
  </si>
  <si>
    <t>Miączyn</t>
  </si>
  <si>
    <t>Nielisz</t>
  </si>
  <si>
    <t>Radecznica</t>
  </si>
  <si>
    <t>Sitno</t>
  </si>
  <si>
    <t>Skierbieszów</t>
  </si>
  <si>
    <t>Stary Zamość</t>
  </si>
  <si>
    <t>Sułów</t>
  </si>
  <si>
    <t>Szczebrzeszyn</t>
  </si>
  <si>
    <t>Zamość</t>
  </si>
  <si>
    <t>Zwierzyniec</t>
  </si>
  <si>
    <t>PODREGION LUBELSKI</t>
  </si>
  <si>
    <t>Powiat lubartowski</t>
  </si>
  <si>
    <t>Lubartów</t>
  </si>
  <si>
    <t>Abramów</t>
  </si>
  <si>
    <t>Firlej</t>
  </si>
  <si>
    <t>Jeziorzany</t>
  </si>
  <si>
    <t>Kamionka</t>
  </si>
  <si>
    <t>Kock</t>
  </si>
  <si>
    <t>Michów</t>
  </si>
  <si>
    <t>Niedźwiada</t>
  </si>
  <si>
    <t>Ostrów Lubelski</t>
  </si>
  <si>
    <t>Ostrówek</t>
  </si>
  <si>
    <t>Serniki</t>
  </si>
  <si>
    <t>Uścimów</t>
  </si>
  <si>
    <t>Powiat lubelski</t>
  </si>
  <si>
    <t>Bełżyce</t>
  </si>
  <si>
    <t>Borzechów</t>
  </si>
  <si>
    <t>Bychawa</t>
  </si>
  <si>
    <t>Garbów</t>
  </si>
  <si>
    <t>Głusk</t>
  </si>
  <si>
    <t>Jabłonna</t>
  </si>
  <si>
    <t>Jastków</t>
  </si>
  <si>
    <t>Konopnica</t>
  </si>
  <si>
    <t>Krzczonów</t>
  </si>
  <si>
    <t>Niedrzwica Duża</t>
  </si>
  <si>
    <t>Niemce</t>
  </si>
  <si>
    <t>Strzyżewice</t>
  </si>
  <si>
    <t>Wojciechów</t>
  </si>
  <si>
    <t>Wólka</t>
  </si>
  <si>
    <t>Wysokie</t>
  </si>
  <si>
    <t>Zakrzew</t>
  </si>
  <si>
    <t>Powiat łęczyński</t>
  </si>
  <si>
    <t>Cyców</t>
  </si>
  <si>
    <t>Ludwin</t>
  </si>
  <si>
    <t>Łęczna</t>
  </si>
  <si>
    <t>Milejów</t>
  </si>
  <si>
    <t>Puchaczów</t>
  </si>
  <si>
    <t>Spiczyn</t>
  </si>
  <si>
    <t>Powiat świdnicki</t>
  </si>
  <si>
    <t>Świdnik</t>
  </si>
  <si>
    <t>Mełgiew</t>
  </si>
  <si>
    <t>Piaski</t>
  </si>
  <si>
    <t>Rybczewice</t>
  </si>
  <si>
    <t>Trawniki</t>
  </si>
  <si>
    <t>PODREGION PUŁAWSKI</t>
  </si>
  <si>
    <t>Powiat janowski</t>
  </si>
  <si>
    <t>Batorz</t>
  </si>
  <si>
    <t>Dzwola</t>
  </si>
  <si>
    <t>Godziszów</t>
  </si>
  <si>
    <t>Janów Lubelski</t>
  </si>
  <si>
    <t>Modliborzyce</t>
  </si>
  <si>
    <t>Powiat kraśnicki</t>
  </si>
  <si>
    <t>Kraśnik</t>
  </si>
  <si>
    <t>Annopol</t>
  </si>
  <si>
    <t>Dzierzkowice</t>
  </si>
  <si>
    <t>Gościeradów</t>
  </si>
  <si>
    <t>Szastarka</t>
  </si>
  <si>
    <t>Trzydnik Duży</t>
  </si>
  <si>
    <t>Urzędów</t>
  </si>
  <si>
    <t>Wilkołaz</t>
  </si>
  <si>
    <t>Zakrzówek</t>
  </si>
  <si>
    <t>Powiat łukowski</t>
  </si>
  <si>
    <t>Łuków</t>
  </si>
  <si>
    <t>Stoczek Łukowski</t>
  </si>
  <si>
    <t>Krzywda</t>
  </si>
  <si>
    <t>Serokomla</t>
  </si>
  <si>
    <t>Stanin</t>
  </si>
  <si>
    <t>Trzebieszów</t>
  </si>
  <si>
    <t>Wojcieszków</t>
  </si>
  <si>
    <t>Wola Mysłowska</t>
  </si>
  <si>
    <t>Powiat opolski</t>
  </si>
  <si>
    <t>Chodel</t>
  </si>
  <si>
    <t>Józefów nad Wisłą</t>
  </si>
  <si>
    <t>Karczmiska</t>
  </si>
  <si>
    <t>Łaziska</t>
  </si>
  <si>
    <t>Opole Lubelskie</t>
  </si>
  <si>
    <t>Poniatowa</t>
  </si>
  <si>
    <t>Wilków</t>
  </si>
  <si>
    <t>Powiat puławski</t>
  </si>
  <si>
    <t>Puławy</t>
  </si>
  <si>
    <t>Baranów</t>
  </si>
  <si>
    <t>Janowiec</t>
  </si>
  <si>
    <t>Kazimierz Dolny</t>
  </si>
  <si>
    <t>Końskowola</t>
  </si>
  <si>
    <t>Kurów</t>
  </si>
  <si>
    <t>Markuszów</t>
  </si>
  <si>
    <t>Nałęczów</t>
  </si>
  <si>
    <t>Wąwolnica</t>
  </si>
  <si>
    <t>Żyrzyn</t>
  </si>
  <si>
    <t>Powiat rycki</t>
  </si>
  <si>
    <t>Dęblin</t>
  </si>
  <si>
    <t>Kłoczew</t>
  </si>
  <si>
    <t>Nowodwór</t>
  </si>
  <si>
    <t>Ryki</t>
  </si>
  <si>
    <t>Stężyca</t>
  </si>
  <si>
    <t>Miasta</t>
  </si>
  <si>
    <t xml:space="preserve">Przeciętna liczba izb w mieszkaniu  </t>
  </si>
  <si>
    <t xml:space="preserve">1 mieszkania  </t>
  </si>
  <si>
    <t xml:space="preserve">1 izby  </t>
  </si>
  <si>
    <t>Mieszkania:</t>
  </si>
  <si>
    <t xml:space="preserve">Izby na 1000 ludności  </t>
  </si>
  <si>
    <t xml:space="preserve">Biłgoraj  </t>
  </si>
  <si>
    <t xml:space="preserve">Chełm  </t>
  </si>
  <si>
    <t xml:space="preserve">Kraśnik  </t>
  </si>
  <si>
    <t xml:space="preserve">Lubartów  </t>
  </si>
  <si>
    <t xml:space="preserve">Lublin  </t>
  </si>
  <si>
    <t xml:space="preserve">Łuków  </t>
  </si>
  <si>
    <t xml:space="preserve">Puławy  </t>
  </si>
  <si>
    <t xml:space="preserve">Świdnik  </t>
  </si>
  <si>
    <t xml:space="preserve">Zamość  </t>
  </si>
  <si>
    <t>zbiorowego zamieszkania oraz o innym przeznaczeniu niż mieszkalne</t>
  </si>
  <si>
    <t>rozbudowanych</t>
  </si>
  <si>
    <t>uzyskanych z przebudowy pomieszczeń niemieszkalnych</t>
  </si>
  <si>
    <t xml:space="preserve"> ludności</t>
  </si>
  <si>
    <t>Komunalne</t>
  </si>
  <si>
    <t>Tabl. 1 Przeciętne wynagrodzenie miesięczne brutto</t>
  </si>
  <si>
    <t>Ogółem        Total</t>
  </si>
  <si>
    <t>Stanowiska                                Positions</t>
  </si>
  <si>
    <t>Bez wypłat        z zysku Excluding payments from        profit</t>
  </si>
  <si>
    <t>Bez składek na ubezpieczenia  emerytalne,  rentowe   i   chorobowe       Excluding contributions for social security</t>
  </si>
  <si>
    <t xml:space="preserve"> robotnicze                manual labour</t>
  </si>
  <si>
    <t>nierobotnicze     non-manual labour</t>
  </si>
  <si>
    <t>w  złotych  in zlotys</t>
  </si>
  <si>
    <t>O G Ó Ł E M</t>
  </si>
  <si>
    <t xml:space="preserve">      w  tym:</t>
  </si>
  <si>
    <t>Przygotowanie  terenu pod budowę</t>
  </si>
  <si>
    <t>Wznoszenie budynków i budowli</t>
  </si>
  <si>
    <t xml:space="preserve">     inżynieria lądowa i wodna </t>
  </si>
  <si>
    <t>Wykonywanie instalacji  budowlanych</t>
  </si>
  <si>
    <t>Wykonywanie robót budowlanych</t>
  </si>
  <si>
    <t xml:space="preserve">     wykończeniowych </t>
  </si>
  <si>
    <t>Sektor publiczny</t>
  </si>
  <si>
    <t>Własność państwowa</t>
  </si>
  <si>
    <t xml:space="preserve">Własność samorządu terytorialnego </t>
  </si>
  <si>
    <t xml:space="preserve">Własność mieszana </t>
  </si>
  <si>
    <t xml:space="preserve">Sektor prywatny </t>
  </si>
  <si>
    <t xml:space="preserve">Własność prywatna krajowa </t>
  </si>
  <si>
    <t xml:space="preserve">     spółdzielcza</t>
  </si>
  <si>
    <t xml:space="preserve">     osób fizycznych </t>
  </si>
  <si>
    <t xml:space="preserve">     spółek</t>
  </si>
  <si>
    <t xml:space="preserve">Własność zagraniczna   </t>
  </si>
  <si>
    <r>
      <t xml:space="preserve">OGÓŁEM </t>
    </r>
    <r>
      <rPr>
        <sz val="11"/>
        <rFont val="Calibri"/>
        <family val="2"/>
      </rPr>
      <t xml:space="preserve"> </t>
    </r>
  </si>
  <si>
    <t>Z-06</t>
  </si>
  <si>
    <t>miasta</t>
  </si>
  <si>
    <r>
      <t>Przeciętna powierzchnia
użytkowa 1 mieszkania w m</t>
    </r>
    <r>
      <rPr>
        <vertAlign val="superscript"/>
        <sz val="11"/>
        <rFont val="Calibri"/>
        <family val="2"/>
      </rPr>
      <t>2</t>
    </r>
  </si>
  <si>
    <t>Lublin</t>
  </si>
  <si>
    <t>Jednorodzinne</t>
  </si>
  <si>
    <t>Wielorodzinne</t>
  </si>
  <si>
    <t>Powierzchnia użytkowa mieszkań</t>
  </si>
  <si>
    <t xml:space="preserve">bialski                                               </t>
  </si>
  <si>
    <t xml:space="preserve">biłgorajski                                           </t>
  </si>
  <si>
    <t xml:space="preserve">chełmski                                              </t>
  </si>
  <si>
    <t xml:space="preserve">hrubieszowski                                         </t>
  </si>
  <si>
    <t xml:space="preserve">janowski                                              </t>
  </si>
  <si>
    <t xml:space="preserve">krasnostawski                                         </t>
  </si>
  <si>
    <t xml:space="preserve">kraśnicki                                             </t>
  </si>
  <si>
    <t xml:space="preserve">lubartowski                                           </t>
  </si>
  <si>
    <t xml:space="preserve">lubelski                                              </t>
  </si>
  <si>
    <t xml:space="preserve">łęczyński                                             </t>
  </si>
  <si>
    <t xml:space="preserve">łukowski                                              </t>
  </si>
  <si>
    <t xml:space="preserve">opolski                                               </t>
  </si>
  <si>
    <t xml:space="preserve">parczewski                                            </t>
  </si>
  <si>
    <t xml:space="preserve">puławski                                              </t>
  </si>
  <si>
    <t xml:space="preserve">radzyński                                             </t>
  </si>
  <si>
    <t xml:space="preserve">rycki                                                 </t>
  </si>
  <si>
    <t xml:space="preserve">świdnicki                                             </t>
  </si>
  <si>
    <t xml:space="preserve">tomaszowski                                           </t>
  </si>
  <si>
    <t xml:space="preserve">włodawski                                             </t>
  </si>
  <si>
    <t xml:space="preserve">zamojski                                              </t>
  </si>
  <si>
    <t xml:space="preserve">Biała Podlaska                                     </t>
  </si>
  <si>
    <t xml:space="preserve">Chełm                                              </t>
  </si>
  <si>
    <t xml:space="preserve">Lublin                                             </t>
  </si>
  <si>
    <t xml:space="preserve">Zamość                                             </t>
  </si>
  <si>
    <t>Budynki jednorodzinne</t>
  </si>
  <si>
    <t>Budynki wielorodzinne</t>
  </si>
  <si>
    <t xml:space="preserve">WYSZCZEGÓLNIENIE
</t>
  </si>
  <si>
    <t>Przeciętna liczba izb w mieszkaniu</t>
  </si>
  <si>
    <t>z tego</t>
  </si>
  <si>
    <t>Lubelskie</t>
  </si>
  <si>
    <t>Lubuskie</t>
  </si>
  <si>
    <t>Łódzkie</t>
  </si>
  <si>
    <t>Małopolskie</t>
  </si>
  <si>
    <t>Mazowieckie</t>
  </si>
  <si>
    <t>Opolskie</t>
  </si>
  <si>
    <t>Podkarpackie</t>
  </si>
  <si>
    <t>Pomorskie</t>
  </si>
  <si>
    <t>Śląskie</t>
  </si>
  <si>
    <t>Świętokrzyskie</t>
  </si>
  <si>
    <t>Warmińsko-mazurskie</t>
  </si>
  <si>
    <t>Wielkopolskie</t>
  </si>
  <si>
    <t xml:space="preserve">Łódzkie </t>
  </si>
  <si>
    <t xml:space="preserve">Podkarpackie </t>
  </si>
  <si>
    <t xml:space="preserve">Podlaskie </t>
  </si>
  <si>
    <t xml:space="preserve">bialski   </t>
  </si>
  <si>
    <t>biłgorajski</t>
  </si>
  <si>
    <t>chełmski</t>
  </si>
  <si>
    <t>hrubieszowski</t>
  </si>
  <si>
    <t>janowski</t>
  </si>
  <si>
    <t xml:space="preserve">kraśnicki </t>
  </si>
  <si>
    <t>lubartowski</t>
  </si>
  <si>
    <t>lubelski</t>
  </si>
  <si>
    <t>krasnostawski</t>
  </si>
  <si>
    <t>łęczyński</t>
  </si>
  <si>
    <t>łukowski</t>
  </si>
  <si>
    <t>opolski</t>
  </si>
  <si>
    <t>parczewski</t>
  </si>
  <si>
    <t xml:space="preserve">puławski  </t>
  </si>
  <si>
    <t>radzyński</t>
  </si>
  <si>
    <t xml:space="preserve">rycki </t>
  </si>
  <si>
    <t>świdnicki</t>
  </si>
  <si>
    <t xml:space="preserve">tomaszowski </t>
  </si>
  <si>
    <t>włodawski</t>
  </si>
  <si>
    <t xml:space="preserve">zamojski </t>
  </si>
  <si>
    <t>z tego budynki</t>
  </si>
  <si>
    <t>ogółem</t>
  </si>
  <si>
    <t>jednorodzinne</t>
  </si>
  <si>
    <t>wielorodzinne</t>
  </si>
  <si>
    <t>Indywidualne przeznaczone na sprzedaż lub wynajem</t>
  </si>
  <si>
    <t>MIASTO LUBLIN NA TLE INNYCH MIAST WOJEWÓDZKICH</t>
  </si>
  <si>
    <t>m. Wrocław</t>
  </si>
  <si>
    <t>m. Bydgoszcz</t>
  </si>
  <si>
    <t>m. Toruń</t>
  </si>
  <si>
    <t>m. Lublin</t>
  </si>
  <si>
    <t>m. Zielona Góra</t>
  </si>
  <si>
    <t>m. Łódź</t>
  </si>
  <si>
    <t>m. Kraków</t>
  </si>
  <si>
    <t>m. st. Warszawa</t>
  </si>
  <si>
    <t>m. Opole</t>
  </si>
  <si>
    <t>m. Rzeszów</t>
  </si>
  <si>
    <t>m. Białystok</t>
  </si>
  <si>
    <t>m. Gdańsk</t>
  </si>
  <si>
    <t>m. Katowice</t>
  </si>
  <si>
    <t>m. Kielce</t>
  </si>
  <si>
    <t>m. Olsztyn</t>
  </si>
  <si>
    <t>m. Poznań</t>
  </si>
  <si>
    <t>m. Szczecin</t>
  </si>
  <si>
    <t>liczba</t>
  </si>
  <si>
    <t>Budynki nowe</t>
  </si>
  <si>
    <t>puławski</t>
  </si>
  <si>
    <t>zamojski</t>
  </si>
  <si>
    <t>Budynki zbiorowego zamieszkania</t>
  </si>
  <si>
    <t>mieszkalnych</t>
  </si>
  <si>
    <t>Mieszkania oddane 
do użytkowania 
w przeliczeniu na 1 tys. ludności</t>
  </si>
  <si>
    <t>Mieszkania oddane 
do użytkowania 
w przeliczeniu na 1 tys. zawartych małżeństw</t>
  </si>
  <si>
    <t>Liczba mieszkań oddanych do użytkowania</t>
  </si>
  <si>
    <t>Przeciętna liczba 
izb w mieszkaniu oddanym do użytkowania</t>
  </si>
  <si>
    <r>
      <t>Przeciętna powierzchnia użytkowa 
1 mieszkania w m</t>
    </r>
    <r>
      <rPr>
        <vertAlign val="superscript"/>
        <sz val="11"/>
        <rFont val="Calibri"/>
        <family val="2"/>
      </rPr>
      <t>2</t>
    </r>
  </si>
  <si>
    <t>w tym budownictwo indywidualne</t>
  </si>
  <si>
    <t>Domy letnie i domki wypoczynkowe 
oraz rezydencje wiejskie</t>
  </si>
  <si>
    <t>woj. lubelskie</t>
  </si>
  <si>
    <t>Polska = 100</t>
  </si>
  <si>
    <r>
      <t>Przeciętna powierzchnia użytkowa 1 mieszkania w m</t>
    </r>
    <r>
      <rPr>
        <b/>
        <vertAlign val="superscript"/>
        <sz val="11"/>
        <rFont val="Calibri"/>
        <family val="2"/>
      </rPr>
      <t>2</t>
    </r>
  </si>
  <si>
    <t>Indywidualne przeznaczone na własne potrzeby</t>
  </si>
  <si>
    <r>
      <t>Przeciętna powierzchnia użytkowa w m</t>
    </r>
    <r>
      <rPr>
        <vertAlign val="superscript"/>
        <sz val="11"/>
        <rFont val="Calibri"/>
        <family val="2"/>
      </rPr>
      <t>2</t>
    </r>
    <r>
      <rPr>
        <sz val="11"/>
        <rFont val="Calibri"/>
        <family val="2"/>
      </rPr>
      <t>:</t>
    </r>
  </si>
  <si>
    <t>w %  ogółu mieszkań oddanych do użytkowania</t>
  </si>
  <si>
    <t>Mieszkania oddane do użytkowania 
w przeliczeniu na 1 tys.</t>
  </si>
  <si>
    <t>WYSZCZEGÓLNIENIE
a - liczba budynków
b - liczba mieszkań
c - przeciętna powierzchnia użytkowa 1 mieszkania w m²
d - przeciętna liczba izb w mieszkaniu
e - przeciętny czas trwania budowy (w miesiącach)</t>
  </si>
  <si>
    <t>WOJEWÓDZTWO LUBELSKIE NA TLE KRAJU I INNYCH WOJEWÓDZTW</t>
  </si>
  <si>
    <t xml:space="preserve">Mieszkania w nowych budynkach mieszkalnych
(bez budynków zbiorowego zamieszkania)                                 </t>
  </si>
  <si>
    <t xml:space="preserve">Mieszkania, które powstaną 
w wyniku rozbudowy budynków mieszkalnych i przebudowy pomieszczeń niemieszkalnych </t>
  </si>
  <si>
    <t xml:space="preserve">Mieszkania w nowych budynkach
 niemieszkalnych   
i  zbiorowego 
zamieszkania </t>
  </si>
  <si>
    <r>
      <t>powierzchnia użytkowa w m</t>
    </r>
    <r>
      <rPr>
        <vertAlign val="superscript"/>
        <sz val="11"/>
        <rFont val="Calibri"/>
        <family val="2"/>
      </rPr>
      <t>2</t>
    </r>
  </si>
  <si>
    <t>Biała
Podlaska</t>
  </si>
  <si>
    <t>-</t>
  </si>
  <si>
    <t>Jarczów</t>
  </si>
  <si>
    <t>Krynice</t>
  </si>
  <si>
    <r>
      <t>powierzchnia użytkowa 
w m</t>
    </r>
    <r>
      <rPr>
        <vertAlign val="superscript"/>
        <sz val="11"/>
        <rFont val="Calibri"/>
        <family val="2"/>
      </rPr>
      <t>2</t>
    </r>
  </si>
  <si>
    <t>1-2</t>
  </si>
  <si>
    <t>3-4</t>
  </si>
  <si>
    <t>5-6</t>
  </si>
  <si>
    <t>7 i więcej</t>
  </si>
  <si>
    <t xml:space="preserve">                                                                                                                                                                                                                                                                                                               </t>
  </si>
  <si>
    <r>
      <t>a</t>
    </r>
    <r>
      <rPr>
        <sz val="11"/>
        <rFont val="Calibri"/>
        <family val="2"/>
      </rPr>
      <t>dane dotyczą budynków nowych</t>
    </r>
  </si>
  <si>
    <r>
      <t>Przeciętna powierzchnia użytkowa 1 mieszkania oddanego do użytkowania w m</t>
    </r>
    <r>
      <rPr>
        <vertAlign val="superscript"/>
        <sz val="11"/>
        <rFont val="Calibri"/>
        <family val="2"/>
      </rPr>
      <t>2</t>
    </r>
  </si>
  <si>
    <t>WYSZCZEGÓLNIENIE
a - ogółem
b - w tym budownictwo 
      indywidualne</t>
  </si>
  <si>
    <r>
      <t>powierzchnia użytkowa w m</t>
    </r>
    <r>
      <rPr>
        <vertAlign val="superscript"/>
        <sz val="11"/>
        <rFont val="Calibri"/>
        <family val="2"/>
      </rPr>
      <t>2</t>
    </r>
  </si>
  <si>
    <t>LATA</t>
  </si>
  <si>
    <t>Udział poszczególnych form budownictwa w ogółem (%)</t>
  </si>
  <si>
    <t>m. Gorzów Wielkopolski</t>
  </si>
  <si>
    <t>Liczba nowych budynków niemieszkalnych oddanych do użytkowania</t>
  </si>
  <si>
    <r>
      <t>Przeciętna kubatura 1 nowego budynku niemieszkalnego oddanego do użytkowania w m</t>
    </r>
    <r>
      <rPr>
        <vertAlign val="superscript"/>
        <sz val="11"/>
        <rFont val="Calibri"/>
        <family val="2"/>
      </rPr>
      <t>3</t>
    </r>
  </si>
  <si>
    <r>
      <t>Przeciętna powierzchnia użytkowa 1 nowego budynku niemieszkalnego oddanego do użytkowania w m</t>
    </r>
    <r>
      <rPr>
        <vertAlign val="superscript"/>
        <sz val="11"/>
        <rFont val="Calibri"/>
        <family val="2"/>
      </rPr>
      <t>2</t>
    </r>
  </si>
  <si>
    <t>x</t>
  </si>
  <si>
    <t xml:space="preserve">RODZAJE BUDYNKÓW                                             </t>
  </si>
  <si>
    <t>BUDYNKI NIEMIESZKALNE</t>
  </si>
  <si>
    <t>HOTELE I BUDYNKI ZAKWATEROWANIA TURYSTYCZNEGO</t>
  </si>
  <si>
    <t>BUDYNKI BIUROWE</t>
  </si>
  <si>
    <t>BUDYNKI HANDLOWO-USŁUGOWE</t>
  </si>
  <si>
    <t>BUDYNKI TRANSPORTU I ŁĄCZNOŚCI</t>
  </si>
  <si>
    <t>BUDYNKI PRZEMYSŁOWE I MAGAZYNOWE</t>
  </si>
  <si>
    <t>POZOSTAŁE BUDYNKI NIEMIESZKALNE</t>
  </si>
  <si>
    <t>Pozostałe budynki niemieszkalne</t>
  </si>
  <si>
    <t>Budynki biurowe</t>
  </si>
  <si>
    <t>Budynki handlowo-usługowe</t>
  </si>
  <si>
    <t>Gorzków</t>
  </si>
  <si>
    <t>Chrzanów</t>
  </si>
  <si>
    <t>Telatyn</t>
  </si>
  <si>
    <t>Potok Wielki</t>
  </si>
  <si>
    <t>Ułęż</t>
  </si>
  <si>
    <t>POLSKA</t>
  </si>
  <si>
    <t xml:space="preserve">BUDYNKI NIEMIESZKALNE                                                                </t>
  </si>
  <si>
    <t>WOJEWÓDZTWO DOLNOŚLĄSKIE</t>
  </si>
  <si>
    <t>Hotele i budynki zakwaterowania turystycznego</t>
  </si>
  <si>
    <t xml:space="preserve">WOJEWÓDZTWO KUJAWSKO-POMORSKIE  </t>
  </si>
  <si>
    <t xml:space="preserve">WOJEWÓDZTWO LUBUSKIE                                                                        </t>
  </si>
  <si>
    <t xml:space="preserve">WOJEWÓDZTWO ŁÓDZKIE                                                                         </t>
  </si>
  <si>
    <t>WOJEWÓDZTWO MAŁOPOLSKIE</t>
  </si>
  <si>
    <t xml:space="preserve">WOJEWÓDZTWO MAZOWIECKIE </t>
  </si>
  <si>
    <t xml:space="preserve">WOJEWÓDZTWO OPOLSKIE                                                                        </t>
  </si>
  <si>
    <t xml:space="preserve">WOJEWÓDZTWO PODKARPACKIE  </t>
  </si>
  <si>
    <t xml:space="preserve">WOJEWÓDZTWO PODLASKIE                                                                       </t>
  </si>
  <si>
    <t xml:space="preserve">WOJEWÓDZTWO ŚLĄSKIE                                                                         </t>
  </si>
  <si>
    <t xml:space="preserve">WOJEWÓDZTWO ŚWIĘTOKRZYSKIE </t>
  </si>
  <si>
    <t>WOJEWÓDZTWO WARMIŃSKO-MAZURSKIE</t>
  </si>
  <si>
    <t xml:space="preserve">WOJEWÓDZTWO WIELKOPOLSKIE  </t>
  </si>
  <si>
    <t>WOJEWÓDZTWO ZACHODNIOPOMORSKIE</t>
  </si>
  <si>
    <t>POLSKA - MIASTA WOJEWÓDZKIE</t>
  </si>
  <si>
    <t>m. WROCŁAW</t>
  </si>
  <si>
    <t>m. BYDGOSZCZ</t>
  </si>
  <si>
    <t>m. TORUŃ</t>
  </si>
  <si>
    <t>m. LUBLIN</t>
  </si>
  <si>
    <t>m. GORZÓW WIELKOPOLSKI</t>
  </si>
  <si>
    <t>m. ZIELONA GÓRA</t>
  </si>
  <si>
    <t>m. ŁÓDŹ</t>
  </si>
  <si>
    <t>m. KRAKÓW</t>
  </si>
  <si>
    <t>m.st. WARSZAWA</t>
  </si>
  <si>
    <t>m. OPOLE</t>
  </si>
  <si>
    <t>m. RZESZÓW</t>
  </si>
  <si>
    <t>m. BIAŁYSTOK</t>
  </si>
  <si>
    <t>m. GDAŃSK</t>
  </si>
  <si>
    <t>m. KATOWICE</t>
  </si>
  <si>
    <t>m. KIELCE</t>
  </si>
  <si>
    <t>m. OLSZTYN</t>
  </si>
  <si>
    <t>m. POZNAŃ</t>
  </si>
  <si>
    <t>m. SZCZECIN</t>
  </si>
  <si>
    <t>Budynki transportu i łączności</t>
  </si>
  <si>
    <t>liczba budynków</t>
  </si>
  <si>
    <r>
      <t>powierzchnia użytkowa budynków w m</t>
    </r>
    <r>
      <rPr>
        <vertAlign val="superscript"/>
        <sz val="11"/>
        <rFont val="Calibri"/>
        <family val="2"/>
      </rPr>
      <t>2</t>
    </r>
  </si>
  <si>
    <r>
      <t>Budynki przemysłowe i</t>
    </r>
    <r>
      <rPr>
        <sz val="11"/>
        <rFont val="Calibri"/>
        <family val="2"/>
      </rPr>
      <t> </t>
    </r>
    <r>
      <rPr>
        <sz val="11"/>
        <rFont val="Calibri"/>
        <family val="2"/>
      </rPr>
      <t>magazynowe</t>
    </r>
  </si>
  <si>
    <r>
      <t>Obiekty inżynierii lądowej i</t>
    </r>
    <r>
      <rPr>
        <sz val="11"/>
        <rFont val="Calibri"/>
        <family val="2"/>
      </rPr>
      <t> </t>
    </r>
    <r>
      <rPr>
        <sz val="11"/>
        <rFont val="Calibri"/>
        <family val="2"/>
      </rPr>
      <t>wodnej</t>
    </r>
  </si>
  <si>
    <t xml:space="preserve">WOJEWÓDZTWO LUBELSKIE                                                                        </t>
  </si>
  <si>
    <t xml:space="preserve">WOJEWÓDZTWO POMORSKIE                                                                       </t>
  </si>
  <si>
    <t xml:space="preserve">m.st. Warszawa </t>
  </si>
  <si>
    <t>budynki zbiorowego zamieszkania</t>
  </si>
  <si>
    <t>ogólnodostępne obiekty kulturalne, budynki o charakterze edukacyjnym, budynki szpitali i zakładów opieki medycznej oraz budynki kultury fizycznej</t>
  </si>
  <si>
    <t>pozostałe budynki niemieszkalne</t>
  </si>
  <si>
    <r>
      <t>nowych</t>
    </r>
    <r>
      <rPr>
        <vertAlign val="superscript"/>
        <sz val="11"/>
        <rFont val="Calibri"/>
        <family val="2"/>
      </rPr>
      <t>a</t>
    </r>
  </si>
  <si>
    <r>
      <rPr>
        <i/>
        <vertAlign val="superscript"/>
        <sz val="11"/>
        <rFont val="Calibri"/>
        <family val="2"/>
      </rPr>
      <t>a</t>
    </r>
    <r>
      <rPr>
        <i/>
        <sz val="11"/>
        <rFont val="Calibri"/>
        <family val="2"/>
      </rPr>
      <t xml:space="preserve"> Łącznie z tymi częściami budynków mieszkalnych realizowanych etapami, które nie były oddawane do użytkowania jako części pierwsze</t>
    </r>
  </si>
  <si>
    <t>WYSZCZEGÓLNIENIE
a - ogółem
b - w budynkach jednorodzinnych
c - w budynkach wielorodzinnych</t>
  </si>
  <si>
    <r>
      <t>powierzchnia użytkowa
w tys. m</t>
    </r>
    <r>
      <rPr>
        <vertAlign val="superscript"/>
        <sz val="11"/>
        <rFont val="Calibri"/>
        <family val="2"/>
      </rPr>
      <t>2</t>
    </r>
  </si>
  <si>
    <t>OGÓLNODOSTĘPNE OBIEKTY KULTURALNE, BUDYNKI
O CHARAKTERZE EDUKACYJNYM, BUDYNKI SZPITALI I ZAKŁADÓW
OPIEKI MEDYCZNEJ ORAZ BUDYNKI KULTURY FIZYCZNEJ</t>
  </si>
  <si>
    <t>Dubienka</t>
  </si>
  <si>
    <t>Rudnik</t>
  </si>
  <si>
    <t>Ulhówek</t>
  </si>
  <si>
    <t>Zachodniopomorskie</t>
  </si>
  <si>
    <t>2012</t>
  </si>
  <si>
    <t>Wodociąg 
z sieci</t>
  </si>
  <si>
    <t>Kanalizacja
z odprowadzeniem do sieci</t>
  </si>
  <si>
    <t>Gaz z sieci</t>
  </si>
  <si>
    <t xml:space="preserve">      miasta</t>
  </si>
  <si>
    <t xml:space="preserve">      wieś</t>
  </si>
  <si>
    <t>Wodociąg z sieci</t>
  </si>
  <si>
    <t>w tym</t>
  </si>
  <si>
    <t>Z tego w budynkach</t>
  </si>
  <si>
    <t>Z tego mieszkania o liczbie izb</t>
  </si>
  <si>
    <t>W tym budownictwo indywidualne</t>
  </si>
  <si>
    <t>liczba mieszkań</t>
  </si>
  <si>
    <t>przeciętna powierzchnia użytkowa 1 mieszkania w m²</t>
  </si>
  <si>
    <t>przeciętna powierzchnia użytkowa 1 mieszkania w m²</t>
  </si>
  <si>
    <t>Z tego budownictwo</t>
  </si>
  <si>
    <t>spółdzielcze</t>
  </si>
  <si>
    <t>przeznaczone na sprzedaż lub wynajem</t>
  </si>
  <si>
    <t>komunalne</t>
  </si>
  <si>
    <t>indywidualne przeznaczone na własne potrzeby</t>
  </si>
  <si>
    <t>indywidulane przeznaczone
na sprzedaż
lub wynajem</t>
  </si>
  <si>
    <t>przeznaczone
na sprzedaż
lub wynajem</t>
  </si>
  <si>
    <t>społeczne czynszowe</t>
  </si>
  <si>
    <t>zakładowe</t>
  </si>
  <si>
    <r>
      <t>przeciętna powierzchnia użytkowa 
1 mieszkania w m</t>
    </r>
    <r>
      <rPr>
        <vertAlign val="superscript"/>
        <sz val="11"/>
        <rFont val="Calibri"/>
        <family val="2"/>
      </rPr>
      <t xml:space="preserve">2    </t>
    </r>
  </si>
  <si>
    <r>
      <t>przeciętna powierzchnia użytkowa 
1 mieszkania
w m</t>
    </r>
    <r>
      <rPr>
        <vertAlign val="superscript"/>
        <sz val="11"/>
        <rFont val="Calibri"/>
        <family val="2"/>
      </rPr>
      <t>2</t>
    </r>
    <r>
      <rPr>
        <sz val="11"/>
        <rFont val="Calibri"/>
        <family val="2"/>
      </rPr>
      <t xml:space="preserve">    </t>
    </r>
  </si>
  <si>
    <r>
      <t>przeciętna powierzchnia użytkowa 
1 mieszkania w m</t>
    </r>
    <r>
      <rPr>
        <vertAlign val="superscript"/>
        <sz val="11"/>
        <rFont val="Calibri"/>
        <family val="2"/>
      </rPr>
      <t>2</t>
    </r>
  </si>
  <si>
    <t>Z tego</t>
  </si>
  <si>
    <t>indywidualne</t>
  </si>
  <si>
    <t>budynki nowe</t>
  </si>
  <si>
    <t>budynki rozbudowane</t>
  </si>
  <si>
    <t>domy letnie i domki wypoczynkowe 
oraz rezydencje wiejskie</t>
  </si>
  <si>
    <r>
      <t>indywidualne przeznaczone na sprzedaż lub wynajem</t>
    </r>
    <r>
      <rPr>
        <sz val="11"/>
        <rFont val="Calibri"/>
        <family val="2"/>
      </rPr>
      <t xml:space="preserve"> </t>
    </r>
  </si>
  <si>
    <r>
      <t>przeznaczone na sprzedaż lub wynajem</t>
    </r>
    <r>
      <rPr>
        <sz val="11"/>
        <rFont val="Calibri"/>
        <family val="2"/>
      </rPr>
      <t xml:space="preserve"> </t>
    </r>
  </si>
  <si>
    <t xml:space="preserve">przeciętna liczba izb w mieszkaniu  </t>
  </si>
  <si>
    <r>
      <t>przeciętna powierzchnia użytkowa 1 mieszkania w m</t>
    </r>
    <r>
      <rPr>
        <vertAlign val="superscript"/>
        <sz val="11"/>
        <rFont val="Calibri"/>
        <family val="2"/>
      </rPr>
      <t>2</t>
    </r>
  </si>
  <si>
    <t>indywidualne przeznaczone na sprzedaż lub wynajem</t>
  </si>
  <si>
    <t>powiaty ziemskie</t>
  </si>
  <si>
    <t>miasta na prawach powiatu</t>
  </si>
  <si>
    <t>budynki hoteli</t>
  </si>
  <si>
    <t>budynki zakwaterowania turystycznego, pozostałe</t>
  </si>
  <si>
    <t>budynki łączności, dworców i terminali</t>
  </si>
  <si>
    <t>budynki garaży</t>
  </si>
  <si>
    <t>budynki przemysłowe</t>
  </si>
  <si>
    <t>zbiorniki, silosy i budynki magazynowe</t>
  </si>
  <si>
    <t>ogólnodostępne obiekty kulturalne</t>
  </si>
  <si>
    <t>budynki muzeów i bibliotek</t>
  </si>
  <si>
    <t>budynki szkół i instytucji badawczych</t>
  </si>
  <si>
    <t>budynki szpitali i zakładów opieki medycznej</t>
  </si>
  <si>
    <t>budynki kultury fizycznej</t>
  </si>
  <si>
    <t>budynki gospodarstw rolnych</t>
  </si>
  <si>
    <t>budynki przeznaczone do sprawowania kultu religijnego</t>
  </si>
  <si>
    <t>Miasto na prawach powiatu</t>
  </si>
  <si>
    <t>Miasta na prawach powiatu</t>
  </si>
  <si>
    <t xml:space="preserve">hotele i budynki zakwaterowania turystycznego    </t>
  </si>
  <si>
    <t xml:space="preserve">budynki biurowe                                                                    </t>
  </si>
  <si>
    <t xml:space="preserve">budynki handlowo-usługowe                                                          </t>
  </si>
  <si>
    <t xml:space="preserve">budynki transportu i łaczności                                                     </t>
  </si>
  <si>
    <t xml:space="preserve">budynki przemysłowe i magazynowe   </t>
  </si>
  <si>
    <t xml:space="preserve">pozostałe budynki niemieszkalne                                                    </t>
  </si>
  <si>
    <t>Grabowiec</t>
  </si>
  <si>
    <t>Społeczne czynszowe</t>
  </si>
  <si>
    <t>Zakładowe</t>
  </si>
  <si>
    <t xml:space="preserve">Ogółem
</t>
  </si>
  <si>
    <t>indywidualne na własne potrzeby</t>
  </si>
  <si>
    <t>indywidualne na sprzedaż lub wynajem</t>
  </si>
  <si>
    <t xml:space="preserve">           </t>
  </si>
  <si>
    <t xml:space="preserve">Międzyrzec Podlaski </t>
  </si>
  <si>
    <t xml:space="preserve">Kąkolewnica </t>
  </si>
  <si>
    <t>2013</t>
  </si>
  <si>
    <t>2014</t>
  </si>
  <si>
    <r>
      <t>Tabl. 1. EFEKTY RZECZOWE I NASILENIE BUDOWNICTWA MIESZKANIOWEGO –</t>
    </r>
    <r>
      <rPr>
        <b/>
        <sz val="9.9"/>
        <rFont val="Calibri"/>
        <family val="2"/>
      </rPr>
      <t xml:space="preserve"> </t>
    </r>
    <r>
      <rPr>
        <b/>
        <sz val="11"/>
        <rFont val="Calibri"/>
        <family val="2"/>
      </rPr>
      <t>LATA 1995-2016</t>
    </r>
  </si>
  <si>
    <t>Tabl. 4. MIESZKANIA ODDANE DO UŻYTKOWANIA W WOJEWÓDZTWIE LUBELSKIM WEDŁUG PODREGIONÓW, POWIATÓW I GMIN W PRZEKROJU "MIASTO-WIEŚ" – ROK 2016</t>
  </si>
  <si>
    <t>Tabl. 7. MIESZKANIA ODDANE DO UŻYTKOWANIA W MIASTACH WOJEWÓDZTWA LUBELSKIEGO LICZĄCYCH 20 TYS. LUB WIĘCEJ LUDNOŚCI – ROK 2016</t>
  </si>
  <si>
    <r>
      <t>Tabl. 8. WYPOSAŻENIE MIESZKAŃ ODDANYCH DO UŻYTKOWANIA W WOJEWÓDZTWIE LUBELSKIM
W WYBRANE URZĄDZENIA SANITARNO-TECHNICZNE</t>
    </r>
    <r>
      <rPr>
        <b/>
        <vertAlign val="superscript"/>
        <sz val="11"/>
        <rFont val="Calibri"/>
        <family val="2"/>
      </rPr>
      <t>a</t>
    </r>
    <r>
      <rPr>
        <b/>
        <sz val="11"/>
        <rFont val="Calibri"/>
        <family val="2"/>
      </rPr>
      <t xml:space="preserve"> WEDŁUG PODREGIONÓW, POWIATÓW
I GMIN W PRZEKROJU "MIASTO-WIEŚ" – ROK 2016</t>
    </r>
  </si>
  <si>
    <r>
      <rPr>
        <vertAlign val="superscript"/>
        <sz val="11"/>
        <rFont val="Calibri"/>
        <family val="2"/>
      </rPr>
      <t xml:space="preserve">a </t>
    </r>
    <r>
      <rPr>
        <sz val="11"/>
        <rFont val="Calibri"/>
        <family val="2"/>
      </rPr>
      <t>Wszystkie mieszkania oddane do użytkowania w województwie lubelskim w 2016 r. wyposażone były
w wodociąg, kanalizację, łazienkę oraz centralne ogrzewanie.</t>
    </r>
  </si>
  <si>
    <t>Tabl. 9. WSKAŹNIKI NATĘŻENIA BUDOWNICTWA MIESZKANIOWEGO 
W WOJEWÓDZTWIE LUBELSKIM WEDŁUG PODREGIONÓW I POWIATÓW  W PRZEKROJU "MIASTO-WIEŚ" – ROK 2016</t>
  </si>
  <si>
    <t xml:space="preserve">Tabl. 3. MIESZKANIA ODDANE DO UŻYTKOWANIA W WOJEWÓDZTWIE LUBELSKIM WEDŁUG FORM BUDOWNICTWA I LICZBY IZB W MIESZKANIU W PRZEKROJU ''MIASTO-WIEŚ" – ROK 2016
</t>
  </si>
  <si>
    <t>2015</t>
  </si>
  <si>
    <t>2016</t>
  </si>
  <si>
    <t>Tabl. 23. DOMY LETNIE, DOMKI WYPOCZYNKOWE I REZYDENCJE WIEJSKIE ORAZ BUDYNKI ZBIOROWEGO ZAMIESZKANIA ODDANE DO UŻYTKOWANIA W WOJEWÓDZTWIE LUBELSKIM WEDŁUG POWIATÓW – ROK 2016</t>
  </si>
  <si>
    <t>tomaszowski</t>
  </si>
  <si>
    <t>Tabl. 6. MIESZKANIA ODDANE DO UŻYTKOWANIA W NOWYCH BUDYNKACH MIESZKALNYCH W WOJEWÓDZTWIE LUBELSKIM WEDŁUG RODZAJÓW BUDYNKÓW I FORM BUDOWNICTWA W PRZEKROJU "MIASTO-WIEŚ" – ROK 2016</t>
  </si>
  <si>
    <t>Tabl. 11. NOWE BUDYNKI MIESZKALNE ODDANE DO UŻYTKOWANIA W WOJEWÓDZTWIE LUBELSKIM WEDŁUG METOD WZNOSZENIA, PODREGIONÓW I POWIATÓW – ROK 2016</t>
  </si>
  <si>
    <t>Ogólnodostępne obiekty kulturalne, budynki 
o charakterze edukacyjnym, budynki szpitali i zakładów opieki medycznej oraz budynki kultury fizycznej</t>
  </si>
  <si>
    <t>liczba pozwoleń 
i zgłoszeń 
z projektem budowlanym</t>
  </si>
  <si>
    <t>Tabl. 1 (28). BUDOWNICTWO NIEMIESZKALNE – LATA 2000-2016</t>
  </si>
  <si>
    <t>Tabl. 2 (29).  BUDYNKI NIEMIESZKALNE ODDANE DO UŻYTKOWANIA W WOJEWÓDZTWIE LUBELSKIM W PRZEKROJU "MIASTO-WIEŚ" – ROK 2016</t>
  </si>
  <si>
    <t>Tabl. 3 (30). HOTELE I BUDYNKI ZAKWATEROWANIA TURYSTYCZNEGO ODDANE DO UŻYTKOWANIA W WOJEWÓDZTWIE LUBELSKIM WEDŁUG PODREGIONÓW, POWIATÓW I GMIN W PRZEKROJU "MIASTO-WIEŚ" – ROK 2016</t>
  </si>
  <si>
    <t>Budynki hoteli</t>
  </si>
  <si>
    <t>Budynki zakwaterowania turystycznego</t>
  </si>
  <si>
    <t xml:space="preserve">Janów Podlaski </t>
  </si>
  <si>
    <t>Ruda Huta</t>
  </si>
  <si>
    <t>Tabl. 4 (31). BUDYNKI BIUROWE ORAZ HANDLOWO-USŁUGOWE ODDANE DO UŻYTKOWANIA W WOJEWÓDZTWIE LUBELSKIM WEDŁUG PODREGIONÓW, POWIATÓW I GMIN W PRZEKROJU "MIASTO-WIEŚ" – ROK 2016</t>
  </si>
  <si>
    <t xml:space="preserve">Terespol </t>
  </si>
  <si>
    <t xml:space="preserve">Biała Podlaska </t>
  </si>
  <si>
    <t xml:space="preserve">Piszczac </t>
  </si>
  <si>
    <t xml:space="preserve">Tuczna </t>
  </si>
  <si>
    <t xml:space="preserve">Parczew </t>
  </si>
  <si>
    <t xml:space="preserve">Radzyń Podlaski </t>
  </si>
  <si>
    <t xml:space="preserve">Księżpol </t>
  </si>
  <si>
    <t xml:space="preserve">Tarnogród </t>
  </si>
  <si>
    <t xml:space="preserve">    Kamień </t>
  </si>
  <si>
    <t xml:space="preserve">    Wojsławice</t>
  </si>
  <si>
    <t xml:space="preserve">Hrubieszów </t>
  </si>
  <si>
    <t xml:space="preserve">Dołhobyczów </t>
  </si>
  <si>
    <t xml:space="preserve">Krasnystaw </t>
  </si>
  <si>
    <t xml:space="preserve">Tomaszów Lubelski </t>
  </si>
  <si>
    <t xml:space="preserve">Tyszowce </t>
  </si>
  <si>
    <t xml:space="preserve">Zamość </t>
  </si>
  <si>
    <t xml:space="preserve">Lubartów </t>
  </si>
  <si>
    <t xml:space="preserve">Jastków </t>
  </si>
  <si>
    <t xml:space="preserve">Niemce </t>
  </si>
  <si>
    <t xml:space="preserve">Strzyżewice </t>
  </si>
  <si>
    <t xml:space="preserve">Świdnik </t>
  </si>
  <si>
    <t xml:space="preserve">Mełgiew </t>
  </si>
  <si>
    <t xml:space="preserve">Trawniki </t>
  </si>
  <si>
    <t xml:space="preserve">Kraśnik </t>
  </si>
  <si>
    <t xml:space="preserve">Łuków </t>
  </si>
  <si>
    <t xml:space="preserve">Krzywda </t>
  </si>
  <si>
    <t xml:space="preserve">Trzebieszów </t>
  </si>
  <si>
    <t xml:space="preserve">Józefów nad Wisłą </t>
  </si>
  <si>
    <t xml:space="preserve">Łaziska </t>
  </si>
  <si>
    <t xml:space="preserve">Opole Lubelskie </t>
  </si>
  <si>
    <t xml:space="preserve">Poniatowa </t>
  </si>
  <si>
    <t xml:space="preserve">Puławy </t>
  </si>
  <si>
    <t xml:space="preserve">Janowiec </t>
  </si>
  <si>
    <t xml:space="preserve">Kazimierz Dolny </t>
  </si>
  <si>
    <t xml:space="preserve">Końskowola </t>
  </si>
  <si>
    <t xml:space="preserve">Dęblin </t>
  </si>
  <si>
    <t>Tabl. 5 (32). BUDYNKI ŁĄCZNOŚCI, DWORCÓW I TERMINALI, BUDYNKI MUZEÓW I BIBLIOTEK ORAZ BUDYNKI PRZEZNACZONE DO SPRAWOWANIA KULTU RELIGIJNEGO I CZYNNOŚCI RELIGIJNYCH ODDANE DO UŻYTKOWANIA W WOJEWÓDZTWIE LUBELSKIM WEDŁUG PODREGIONÓW, POWIATÓW I GMIN W PRZEKROJU "MIASTO-WIEŚ" – ROK 2016</t>
  </si>
  <si>
    <t>Budynki łączności, dworców i terminali</t>
  </si>
  <si>
    <t>Budynki muzeów i bibliotek</t>
  </si>
  <si>
    <t>Budynki przeznaczone do sprawowania kultu religijnego i czynności religijnych</t>
  </si>
  <si>
    <t xml:space="preserve">Chełm </t>
  </si>
  <si>
    <t xml:space="preserve">Lublin </t>
  </si>
  <si>
    <t>Budynki przemysłowe</t>
  </si>
  <si>
    <t>Zbiorniki, silosy i budynki magazynowe</t>
  </si>
  <si>
    <t xml:space="preserve">Wisznice </t>
  </si>
  <si>
    <t>Kąkolewnica</t>
  </si>
  <si>
    <t xml:space="preserve">Komarówka Podlaska </t>
  </si>
  <si>
    <t xml:space="preserve">Biłgoraj </t>
  </si>
  <si>
    <t xml:space="preserve">Mircze </t>
  </si>
  <si>
    <t xml:space="preserve">Zwierzyniec </t>
  </si>
  <si>
    <t xml:space="preserve">Kamionka </t>
  </si>
  <si>
    <t xml:space="preserve">Piaski </t>
  </si>
  <si>
    <t xml:space="preserve">Janów Lubelski </t>
  </si>
  <si>
    <t xml:space="preserve">Annopol </t>
  </si>
  <si>
    <t>Tabl. 7 (34). OGÓLNODOSTĘPNE OBIEKTY KULTURALNE ORAZ BUDYNKI SZKÓŁ I INSTYTUCJI BADAWCZYCH ODDANE DO UŻYTKOWANIA W WOJEWÓDZTWIE LUBELSKIM WEDŁUG PODREGIONÓW, POWIATÓW I GMIN W PRZEKROJU "MIASTO-WIEŚ" – ROK 2016</t>
  </si>
  <si>
    <t>Ogólnodostępne obiekty kulturalne</t>
  </si>
  <si>
    <t>Budynki szkół i instytucji badawczych</t>
  </si>
  <si>
    <t>Krasynstaw</t>
  </si>
  <si>
    <t>Tabl. 8 (35). BUDYNKI SZPITALI I ZAKŁADÓW OPIEKI MEDYCZNEJ ORAZ BUDYNKI KULTURY FIZYCZNEJ ODDANE DO UŻYTKOWANIA W WOJEWÓDZTWIE LUBELSKIM WEDŁUG PODREGIONÓW, POWIATÓW I GMIN W PRZEKROJU "MIASTO-WIEŚ" – ROK 2016</t>
  </si>
  <si>
    <t>Budynki szpitali i zakładów opieki medycznej</t>
  </si>
  <si>
    <t>Budynki kultury fizycznej</t>
  </si>
  <si>
    <t>Powiat chelmski</t>
  </si>
  <si>
    <t xml:space="preserve">Szczebrzeszyn </t>
  </si>
  <si>
    <t>Tabl. 9 (36). BUDYNKI GARAŻY, BUDYNKI GOSPODARSTW ROLNYCH ORAZ POZOSTAŁE BUDYNKI NIEMIESZKALNE ODDANE DO UŻYTKOWANIA W WOJEWÓDZTWIE LUBELSKIM WEDŁUG PODREGIONÓW, POWIATÓW I GMIN W PRZEKROJU "MIASTO-WIEŚ" – ROK 2016</t>
  </si>
  <si>
    <t>Budynki garaży</t>
  </si>
  <si>
    <t>Budynki gospodarstw rolnych</t>
  </si>
  <si>
    <r>
      <t>Pozostałe budynki niemieszkalne</t>
    </r>
    <r>
      <rPr>
        <vertAlign val="superscript"/>
        <sz val="11"/>
        <rFont val="Calibri"/>
        <family val="2"/>
      </rPr>
      <t>a</t>
    </r>
  </si>
  <si>
    <t xml:space="preserve">Drelów </t>
  </si>
  <si>
    <t xml:space="preserve">Konstantynów </t>
  </si>
  <si>
    <t xml:space="preserve">Leśna Podlaska </t>
  </si>
  <si>
    <t xml:space="preserve">Łomazy </t>
  </si>
  <si>
    <t xml:space="preserve">Rokitno </t>
  </si>
  <si>
    <t xml:space="preserve">Rossosz </t>
  </si>
  <si>
    <t xml:space="preserve">Sławatycze </t>
  </si>
  <si>
    <t xml:space="preserve">Sosnówka </t>
  </si>
  <si>
    <t xml:space="preserve">Zalesie </t>
  </si>
  <si>
    <t xml:space="preserve">Dębowa Kłoda </t>
  </si>
  <si>
    <t xml:space="preserve">Jabłoń </t>
  </si>
  <si>
    <t xml:space="preserve">Milanów </t>
  </si>
  <si>
    <t xml:space="preserve">Siemień </t>
  </si>
  <si>
    <t xml:space="preserve">Sosnowica </t>
  </si>
  <si>
    <t xml:space="preserve">Czemierniki </t>
  </si>
  <si>
    <t xml:space="preserve">Ulan-Majorat </t>
  </si>
  <si>
    <t xml:space="preserve">Wohyń </t>
  </si>
  <si>
    <t xml:space="preserve">Włodawa </t>
  </si>
  <si>
    <t xml:space="preserve">Hanna </t>
  </si>
  <si>
    <t xml:space="preserve">Hańsk </t>
  </si>
  <si>
    <t xml:space="preserve">Urszulin </t>
  </si>
  <si>
    <t xml:space="preserve">Wola Uhruska </t>
  </si>
  <si>
    <t xml:space="preserve">Wyryki </t>
  </si>
  <si>
    <t xml:space="preserve">Frampol </t>
  </si>
  <si>
    <t xml:space="preserve">Goraj </t>
  </si>
  <si>
    <t xml:space="preserve">Łukowa </t>
  </si>
  <si>
    <t xml:space="preserve">Obsza </t>
  </si>
  <si>
    <t xml:space="preserve">Potok Górny </t>
  </si>
  <si>
    <t xml:space="preserve">Białopole </t>
  </si>
  <si>
    <t xml:space="preserve">Dorohusk </t>
  </si>
  <si>
    <t xml:space="preserve">Kamień </t>
  </si>
  <si>
    <t xml:space="preserve">Leśniowice </t>
  </si>
  <si>
    <t xml:space="preserve">Rejowiec Fabryczny </t>
  </si>
  <si>
    <t xml:space="preserve">Ruda-Huta </t>
  </si>
  <si>
    <t xml:space="preserve">Sawin </t>
  </si>
  <si>
    <t xml:space="preserve">Siedliszcze </t>
  </si>
  <si>
    <t xml:space="preserve">Wierzbica </t>
  </si>
  <si>
    <t xml:space="preserve">Rejowiec </t>
  </si>
  <si>
    <t xml:space="preserve">Horodło </t>
  </si>
  <si>
    <t xml:space="preserve">Trzeszczany </t>
  </si>
  <si>
    <t xml:space="preserve">Werbkowice </t>
  </si>
  <si>
    <t xml:space="preserve">Izbica </t>
  </si>
  <si>
    <t xml:space="preserve">Kraśniczyn </t>
  </si>
  <si>
    <t xml:space="preserve">Rudnik </t>
  </si>
  <si>
    <t xml:space="preserve">Siennica Różana </t>
  </si>
  <si>
    <t xml:space="preserve">Żółkiewka </t>
  </si>
  <si>
    <t xml:space="preserve">Bełżec </t>
  </si>
  <si>
    <t xml:space="preserve">Krynice </t>
  </si>
  <si>
    <t xml:space="preserve">Lubycza Królewska </t>
  </si>
  <si>
    <t xml:space="preserve">Łaszczów </t>
  </si>
  <si>
    <t xml:space="preserve">Telatyn </t>
  </si>
  <si>
    <t xml:space="preserve">Komarów-Osada </t>
  </si>
  <si>
    <t xml:space="preserve">Krasnobród </t>
  </si>
  <si>
    <t xml:space="preserve">Łabunie </t>
  </si>
  <si>
    <t xml:space="preserve">Sitno </t>
  </si>
  <si>
    <t xml:space="preserve">Stary Zamość </t>
  </si>
  <si>
    <t xml:space="preserve">Firlej </t>
  </si>
  <si>
    <t xml:space="preserve">Kock </t>
  </si>
  <si>
    <t xml:space="preserve">Michów </t>
  </si>
  <si>
    <t xml:space="preserve">Niedźwiada </t>
  </si>
  <si>
    <t xml:space="preserve">Ostrów Lubelski </t>
  </si>
  <si>
    <t xml:space="preserve">Uścimów </t>
  </si>
  <si>
    <t xml:space="preserve">Bełżyce </t>
  </si>
  <si>
    <t xml:space="preserve">Borzechów </t>
  </si>
  <si>
    <t xml:space="preserve">Bychawa </t>
  </si>
  <si>
    <t xml:space="preserve">Garbów </t>
  </si>
  <si>
    <t xml:space="preserve">Głusk </t>
  </si>
  <si>
    <t xml:space="preserve">Konopnica </t>
  </si>
  <si>
    <t xml:space="preserve">Krzczonów </t>
  </si>
  <si>
    <t xml:space="preserve">Niedrzwica Duża </t>
  </si>
  <si>
    <t xml:space="preserve">Wojciechów </t>
  </si>
  <si>
    <t xml:space="preserve">Wólka </t>
  </si>
  <si>
    <t xml:space="preserve">Ludwin </t>
  </si>
  <si>
    <t xml:space="preserve">Łęczna </t>
  </si>
  <si>
    <t xml:space="preserve">Milejów </t>
  </si>
  <si>
    <t xml:space="preserve">Puchaczów </t>
  </si>
  <si>
    <t xml:space="preserve">Spiczyn </t>
  </si>
  <si>
    <t xml:space="preserve">Rybczewice </t>
  </si>
  <si>
    <t xml:space="preserve">Dzwola </t>
  </si>
  <si>
    <t xml:space="preserve">Godziszów </t>
  </si>
  <si>
    <t xml:space="preserve">Potok Wielki </t>
  </si>
  <si>
    <t xml:space="preserve">Dzierzkowice </t>
  </si>
  <si>
    <t xml:space="preserve">Gościeradów </t>
  </si>
  <si>
    <t xml:space="preserve">Szastarka </t>
  </si>
  <si>
    <t xml:space="preserve">Urzędów </t>
  </si>
  <si>
    <t xml:space="preserve">Wilkołaz </t>
  </si>
  <si>
    <t xml:space="preserve">Stoczek Łukowski </t>
  </si>
  <si>
    <t xml:space="preserve">Adamów </t>
  </si>
  <si>
    <t xml:space="preserve">Serokomla </t>
  </si>
  <si>
    <t xml:space="preserve">Stanin </t>
  </si>
  <si>
    <t xml:space="preserve">Wojcieszków </t>
  </si>
  <si>
    <t xml:space="preserve">Wola Mysłowska </t>
  </si>
  <si>
    <t xml:space="preserve">Chodel </t>
  </si>
  <si>
    <t xml:space="preserve">Karczmiska </t>
  </si>
  <si>
    <t xml:space="preserve">Wilków </t>
  </si>
  <si>
    <t xml:space="preserve">Kurów </t>
  </si>
  <si>
    <t xml:space="preserve">Markuszów </t>
  </si>
  <si>
    <t xml:space="preserve">Wąwolnica </t>
  </si>
  <si>
    <t xml:space="preserve">Żyrzyn </t>
  </si>
  <si>
    <t xml:space="preserve">Kłoczew </t>
  </si>
  <si>
    <t xml:space="preserve">Ryki </t>
  </si>
  <si>
    <r>
      <rPr>
        <vertAlign val="superscript"/>
        <sz val="11"/>
        <rFont val="Calibri"/>
        <family val="2"/>
      </rPr>
      <t>a</t>
    </r>
    <r>
      <rPr>
        <sz val="11"/>
        <rFont val="Calibri"/>
        <family val="2"/>
      </rPr>
      <t xml:space="preserve"> zgodnie z Polską Klasyfikacją Obiektów Budowlanych są to m.in.: zakłady karne i poprawcze, areszty śledcze, schroniska dla nieletnich, zabudowania koszarowe, obiekty miejskie użyteczności publicznej.</t>
    </r>
  </si>
  <si>
    <r>
      <t>powierzchnia użytkowa w tys. m</t>
    </r>
    <r>
      <rPr>
        <vertAlign val="superscript"/>
        <sz val="11"/>
        <rFont val="Calibri"/>
        <family val="2"/>
      </rPr>
      <t>2</t>
    </r>
  </si>
  <si>
    <t xml:space="preserve">budynki transportu i łączności                                                     </t>
  </si>
  <si>
    <t>WOJEWÓDZTWO LUBELSKIE</t>
  </si>
  <si>
    <t>WOJEWÓDZTWO LUBUSKIE</t>
  </si>
  <si>
    <t>WOJEWÓDZTWO ŁÓDZKIE</t>
  </si>
  <si>
    <t>WOJEWÓDZTWO OPOLSKIE</t>
  </si>
  <si>
    <t>WOJEWÓDZTWO PODLASKIE</t>
  </si>
  <si>
    <t>WOJEWÓDZTWO POMORSKIE</t>
  </si>
  <si>
    <t>W tym roboty o charakterze inwestycyjnym</t>
  </si>
  <si>
    <t xml:space="preserve">Budynki mieszkalne </t>
  </si>
  <si>
    <t>budynki jednorodzinne jednomieszkaniowe</t>
  </si>
  <si>
    <t>budynki o dwóch mieszkaniach  i wielomieszkaniowe</t>
  </si>
  <si>
    <t>Budynki niemieszkalne</t>
  </si>
  <si>
    <t>hotele i budynki zakwaterowania turystycznego</t>
  </si>
  <si>
    <t xml:space="preserve">budynki biurowe </t>
  </si>
  <si>
    <t>budynki handlowo-usługowe</t>
  </si>
  <si>
    <t>budynki transportu i łączności</t>
  </si>
  <si>
    <t>budynki przemysłowe i magazynowe</t>
  </si>
  <si>
    <t>Obiekty inżynierii lądowej i wodnej</t>
  </si>
  <si>
    <t>autostrady, drogi ekspresowe, ulice i drogi pozostałe</t>
  </si>
  <si>
    <t xml:space="preserve">       drogi szynowe, drogi kolei napowietrznych lub podwieszanych                     </t>
  </si>
  <si>
    <t>mosty, wiadukty i estakady, tunele, przejścia nadziemne i podziemne</t>
  </si>
  <si>
    <t>rurociągi i linie telekomunikacyjne oraz linie elektroenergetyczne przesyłowe</t>
  </si>
  <si>
    <t>rurociągi sieci rozdzielczej i linie kablowe rozdzielcze</t>
  </si>
  <si>
    <t>w tym oczyszczalnie wód i ścieków</t>
  </si>
  <si>
    <t xml:space="preserve">budowle sportowe i rekreacyjne </t>
  </si>
  <si>
    <t xml:space="preserve">obiekty pozostałe, gdzie indziej niesklasyfikowane </t>
  </si>
  <si>
    <t>Roboty budowlane związane ze wznoszeniem budynków</t>
  </si>
  <si>
    <t>realizacja projektów budowlanych związanych ze wznoszeniem budynków</t>
  </si>
  <si>
    <t>roboty budowlane związane ze wznoszeniem budynków mieszkalnych i niemieszkalnych</t>
  </si>
  <si>
    <t>Roboty związane z budową obiektów inżynierii lądowej i wodnej</t>
  </si>
  <si>
    <t xml:space="preserve">roboty związane z budową dróg kołowych i szynowych           </t>
  </si>
  <si>
    <t>roboty związane z budową rurociągów, linii telekomunikacyjnych
i elektroenergetycznych</t>
  </si>
  <si>
    <t>roboty związane z budową pozostałych obiektów inżynierii lądowej              i wodnej</t>
  </si>
  <si>
    <t>Roboty budowlane specjalistyczne</t>
  </si>
  <si>
    <t>rozbiórka i przygotowanie terenu pod budowę</t>
  </si>
  <si>
    <t xml:space="preserve">wykonywanie instalacji elektrycznych, wodno-kanalizacyjnych                  i pozostałych instalacji budowlanych      </t>
  </si>
  <si>
    <t xml:space="preserve">wykonywanie robót budowlanych wykończeniowych </t>
  </si>
  <si>
    <t xml:space="preserve">pozostałe specjalistyczne roboty budowlane  </t>
  </si>
  <si>
    <t>w mln zł</t>
  </si>
  <si>
    <t>Siedziba zarządu</t>
  </si>
  <si>
    <t xml:space="preserve">Miejsce wykonywania robót </t>
  </si>
  <si>
    <t>w tym roboty
o charakterze inwestycyjnym</t>
  </si>
  <si>
    <t>Tabl. 26. DOMY LETNIE, DOMKI WYPOCZYNKOWE I REZYDENCJE WIEJSKIE ORAZ BUDYNKI ZBIOROWEGO ZAMIESZKANIA, NA BUDOWĘ KTÓRYCH  WYDANO POZWOLENIA LUB DOKONANO ZGŁOSZENIA Z PROJEKTEM BUDOWLANYM 
W WOJEWÓDZTWIE LUBELSKIM WEDŁUG POWIATÓW – ROK 2016</t>
  </si>
  <si>
    <t>Tabl. 10. NOWE BUDYNKI MIESZKALNE ODDANE DO UŻYTKOWANIA W WOJEWÓDZTWIE LUBELSKIM WEDŁUG LICZBY KONDYGNACJI – ROK 2016</t>
  </si>
  <si>
    <t>Liczba budynków</t>
  </si>
  <si>
    <t>Przeciętna liczba izb w mieszkaniu</t>
  </si>
  <si>
    <t>Przeciętna powierzchnia użytkowa 1 mieszkania w m²</t>
  </si>
  <si>
    <t>Przeciętny czas trwania budowy w miesiącach</t>
  </si>
  <si>
    <r>
      <t xml:space="preserve">OGÓŁEM </t>
    </r>
    <r>
      <rPr>
        <sz val="11"/>
        <color indexed="8"/>
        <rFont val="Calibri"/>
        <family val="2"/>
      </rPr>
      <t xml:space="preserve"> </t>
    </r>
  </si>
  <si>
    <t>budynki o liczbie kondygnacji</t>
  </si>
  <si>
    <t>8 i więcej</t>
  </si>
  <si>
    <t xml:space="preserve">    tradycyjną udoskonaloną</t>
  </si>
  <si>
    <t xml:space="preserve">    wielkopłytową</t>
  </si>
  <si>
    <t xml:space="preserve">    monolityczną</t>
  </si>
  <si>
    <t xml:space="preserve">    konstrukcji drewnianych</t>
  </si>
  <si>
    <r>
      <t>a</t>
    </r>
    <r>
      <rPr>
        <sz val="11"/>
        <rFont val="Calibri"/>
        <family val="2"/>
      </rPr>
      <t>Na podstawie ustawy z dnia 20 II 2015 r. o zmianie ustawy Prawo budowlane oraz niektórych innych ustaw (Dz. U. 2015, poz. 443) w zakresie określonych inwestycji inwestorzy mogą dokonać zgłoszenia z projektem budowlanym zamiast wystąpienia z wnioskiem o pozwolenie na budowę.</t>
    </r>
  </si>
  <si>
    <t>Tabl. 18. MIESZKANIA, NA BUDOWĘ KTÓRYCH WYDANO POZWOLENIA LUB DOKONANO ZGŁOSZENIA Z PROJEKTEM BUDOWLANYM 
W WOJEWÓDZTWIE LUBELSKIM WEDŁUG POWIATÓW – ROK 2016</t>
  </si>
  <si>
    <r>
      <t>Tabl. 19. MIESZKANIA, NA BUDOWĘ KTÓRYCH WYDANO POZWOLENIA LUB DOKONANO ZGŁOSZENIA Z PROJEKTEM BUDOWLANYM W WOJEWÓDZTWIE LUBELSKIM WEDŁUG POWIATÓW I RODZAJÓW BUDYNKÓW</t>
    </r>
    <r>
      <rPr>
        <b/>
        <vertAlign val="superscript"/>
        <sz val="11"/>
        <rFont val="Calibri"/>
        <family val="2"/>
      </rPr>
      <t>a</t>
    </r>
    <r>
      <rPr>
        <b/>
        <sz val="11"/>
        <rFont val="Calibri"/>
        <family val="2"/>
      </rPr>
      <t xml:space="preserve"> – ROK 2016</t>
    </r>
  </si>
  <si>
    <r>
      <t>b</t>
    </r>
    <r>
      <rPr>
        <sz val="11"/>
        <rFont val="Calibri"/>
        <family val="2"/>
      </rPr>
      <t>Na podstawie ustawy z dnia 20 II 2015 r. o zmianie ustawy Prawo budowlane oraz niektórych innych ustaw (Dz. U. 2015, poz. 443) w zakresie określonych inwestycji inwestorzy mogą dokonać zgłoszenia z projektem budowlanym zamiast wystąpienia 
z wnioskiem o pozwolenie na budowę.</t>
    </r>
  </si>
  <si>
    <r>
      <t>a</t>
    </r>
    <r>
      <rPr>
        <sz val="11"/>
        <rFont val="Calibri"/>
        <family val="2"/>
      </rPr>
      <t>Na podstawie ustawy z dnia 20 II 2015 r. o zmianie ustawy Prawo budowlane oraz niektórych innych ustaw (Dz. U. 2015, poz. 443) w zakresie określonych inwestycji inwestorzy mogą dokonać zgłoszenia z projektem budowlanym zamiast wystąpienia z wnioskiem o pozwolenie na budowę. Zakres ten nie dotyczy jednak nowych budynków niemieszkalnych.</t>
    </r>
  </si>
  <si>
    <r>
      <t>Tabl. 12 (39). NOWE BUDYNKI NIEMIESZKALNE, NA BUDOWĘ KTÓRYCH WYDANO POZWOLENIA</t>
    </r>
    <r>
      <rPr>
        <b/>
        <vertAlign val="superscript"/>
        <sz val="11"/>
        <rFont val="Calibri"/>
        <family val="2"/>
      </rPr>
      <t>a</t>
    </r>
    <r>
      <rPr>
        <b/>
        <sz val="11"/>
        <rFont val="Calibri"/>
        <family val="2"/>
      </rPr>
      <t xml:space="preserve"> W WOJEWÓDZTWIE LUBELSKIM WEDŁUG POWIATÓW – ROK 2016</t>
    </r>
  </si>
  <si>
    <r>
      <t>Tabl. 13 (40). NOWE BUDYNKI NIEMIESZKALNE ORAZ OBIEKTY INŻYNIERII LĄDOWEJ I WODNEJ, NA BUDOWĘ KTÓRYCH  WYDANO POZWOLENIA LUB DOKONANO ZGŁOSZENIA Z PROJEKTEM BUDOWLANYM</t>
    </r>
    <r>
      <rPr>
        <b/>
        <vertAlign val="superscript"/>
        <sz val="11"/>
        <rFont val="Calibri"/>
        <family val="2"/>
      </rPr>
      <t>a</t>
    </r>
    <r>
      <rPr>
        <b/>
        <sz val="11"/>
        <rFont val="Calibri"/>
        <family val="2"/>
      </rPr>
      <t xml:space="preserve"> W WOJEWÓDZTWIE LUBELSKIM WEDŁUG POWIATÓW – ROK 2016</t>
    </r>
  </si>
  <si>
    <r>
      <t>a</t>
    </r>
    <r>
      <rPr>
        <sz val="11"/>
        <rFont val="Calibri"/>
        <family val="2"/>
      </rPr>
      <t>Na podstawie ustawy z dnia 20 II 2015 r. o zmianie ustawy Prawo budowlane oraz niektórych innych ustaw (Dz. U. 2015, poz. 443) w zakresie określonych inwestycji inwestorzy mogą dokonać zgłoszenia z projektem budowlanym zamiast wystąpienia z wnioskiem o pozwolenie na budowę. Zakres ten nie dotyczy jednak nowych budynków niemieszkalnych, dotyczy zaś wybranych obiektów inżynierii lądowej i wodnej.</t>
    </r>
  </si>
  <si>
    <t>`</t>
  </si>
  <si>
    <t>Polska - miasta wojewódzkie</t>
  </si>
  <si>
    <t>SPIS TABLIC:</t>
  </si>
  <si>
    <t>Tabl. 3. MIESZKANIA ODDANE DO UŻYTKOWANIA W WOJEWÓDZTWIE LUBELSKIM WEDŁUG FORM BUDOWNICTWA I LICZBY IZB W MIESZKANIU W PRZEKROJU ''MIASTO-WIEŚ" – ROK 2016</t>
  </si>
  <si>
    <t>Tabl. 8. WYPOSAŻENIE MIESZKAŃ ODDANYCH DO UŻYTKOWANIA W WOJEWÓDZTWIE LUBELSKIM W WYBRANE URZĄDZENIA SANITARNO-TECHNICZNE WEDŁUG PODREGIONÓW, POWIATÓW I GMIN W PRZEKROJU "MIASTO-WIEŚ" – ROK 2016</t>
  </si>
  <si>
    <t>Tabl. 9. WSKAŹNIKI NATĘŻENIA BUDOWNICTWA MIESZKANIOWEGO W WOJEWÓDZTWIE LUBELSKIM WEDŁUG PODREGIONÓW I POWIATÓW W PRZEKROJU "MIASTO-WIEŚ" – ROK 2016</t>
  </si>
  <si>
    <t>Tabl. 18. MIESZKANIA, NA BUDOWĘ KTÓRYCH WYDANO POZWOLENIA LUB DOKONANO ZGŁOSZENIA Z PROJEKTEM BUDOWLANYM W WOJEWÓDZTWIE LUBELSKIM WEDŁUG POWIATÓW – ROK 2016</t>
  </si>
  <si>
    <t>Tabl. 19. MIESZKANIA, NA BUDOWĘ KTÓRYCH WYDANO POZWOLENIA LUB DOKONANO ZGŁOSZENIA Z PROJEKTEM BUDOWLANYM W WOJEWÓDZTWIE LUBELSKIM WEDŁUG POWIATÓW I RODZAJÓW BUDYNKÓW – ROK 2016</t>
  </si>
  <si>
    <t>Tabl. 26. DOMY LETNIE, DOMKI WYPOCZYNKOWE I REZYDENCJE WIEJSKIE ORAZ BUDYNKI ZBIOROWEGO ZAMIESZKANIA, NA BUDOWĘ KTÓRYCH WYDANO POZWOLENIA LUB DOKONANO ZGŁOSZENIA Z PROJEKTEM BUDOWLANYM W WOJEWÓDZTWIE LUBELSKIM WEDŁUG POWIATÓW – ROK 2016</t>
  </si>
  <si>
    <t>Tabl. 2 (29). BUDYNKI NIEMIESZKALNE ODDANE DO UŻYTKOWANIA W WOJEWÓDZTWIE LUBELSKIM W PRZEKROJU "MIASTO-WIEŚ" – ROK 2016</t>
  </si>
  <si>
    <t>Tabl. 7 (34). OGÓLNODOSTĘPNE OBIEKTY KULTURALNE ORAZ BUDYNKI SZKÓŁ I INSTYTUCJI BADAWCZYCH ODDANE DO UŻYTKOWANIA W WOJEWÓDZTWIE LUBELSKIM WEDŁUG PODREGIONÓW, POWIATÓW I GMIN W PRZEKROJU "MIASTO-WIEŚ" – ROK 2016</t>
  </si>
  <si>
    <t>Tabl. 8 (35). BUDYNKI SZPITALI I ZAKŁADÓW OPIEKI MEDYCZNEJ ORAZ BUDYNKI KULTURY FIZYCZNEJ ODDANE DO UŻYTKOWANIA W WOJEWÓDZTWIE LUBELSKIM WEDŁUG PODREGIONÓW, POWIATÓW I GMIN W PRZEKROJU "MIASTO-WIEŚ" – ROK 2016</t>
  </si>
  <si>
    <t>Tabl. 9 (36). BUDYNKI GARAŻY, BUDYNKI GOSPODARSTW ROLNYCH ORAZ POZOSTAŁE BUDYNKI NIEMIESZKALNE ODDANE DO UŻYTKOWANIA W WOJEWÓDZTWIE LUBELSKIM WEDŁUG PODREGIONÓW, POWIATÓW I GMIN W PRZEKROJU "MIASTO-WIEŚ" – ROK 2016</t>
  </si>
  <si>
    <t xml:space="preserve">Produkcja budowlano-montażowa </t>
  </si>
  <si>
    <t>Przeciętne zatrudnienie</t>
  </si>
  <si>
    <t>w osobach</t>
  </si>
  <si>
    <t>BELGIA</t>
  </si>
  <si>
    <t>NIEMCY</t>
  </si>
  <si>
    <t>SZWECJA</t>
  </si>
  <si>
    <t>FRANCJA</t>
  </si>
  <si>
    <t xml:space="preserve">WYSZCZEGÓLNIENIE                                          </t>
  </si>
  <si>
    <t>1 mieszkańca (wg miejsca wykonywania robót)</t>
  </si>
  <si>
    <t>1 podmiot gospodarki narodowej (wg siedzib zarządów przedsiębiorstw)</t>
  </si>
  <si>
    <t>w zł</t>
  </si>
  <si>
    <t xml:space="preserve">POLSKA </t>
  </si>
  <si>
    <t xml:space="preserve">POZOSTAŁE KRAJE </t>
  </si>
  <si>
    <r>
      <t>224</t>
    </r>
    <r>
      <rPr>
        <vertAlign val="superscript"/>
        <sz val="11"/>
        <color indexed="8"/>
        <rFont val="Calibri"/>
        <family val="2"/>
      </rPr>
      <t>b</t>
    </r>
  </si>
  <si>
    <r>
      <t>4 828</t>
    </r>
    <r>
      <rPr>
        <vertAlign val="superscript"/>
        <sz val="11"/>
        <color indexed="8"/>
        <rFont val="Calibri"/>
        <family val="2"/>
      </rPr>
      <t>a</t>
    </r>
  </si>
  <si>
    <r>
      <t>1 339,1</t>
    </r>
    <r>
      <rPr>
        <vertAlign val="superscript"/>
        <sz val="11"/>
        <color indexed="8"/>
        <rFont val="Calibri"/>
        <family val="2"/>
      </rPr>
      <t>a</t>
    </r>
  </si>
  <si>
    <t>Tabl. 3 (47).  PRODUKCJA BUDOWLANO-MONTAŻOWA PRZEDSIĘBIORSTW BUDOWLANYCH MAJĄCYCH SIEDZIBĘ W WOJEWÓDZTWIE LUBELSKIM ZREALIZOWANA POZA GRANICAMI KRAJU WEDŁUG KRAJÓW-MIEJSC WYKONYWANIA ROBÓT – ROK 2016</t>
  </si>
  <si>
    <r>
      <t xml:space="preserve">  80,5</t>
    </r>
    <r>
      <rPr>
        <vertAlign val="superscript"/>
        <sz val="11"/>
        <rFont val="Calibri"/>
        <family val="2"/>
      </rPr>
      <t>b</t>
    </r>
  </si>
  <si>
    <r>
      <rPr>
        <vertAlign val="superscript"/>
        <sz val="11"/>
        <color indexed="8"/>
        <rFont val="Calibri"/>
        <family val="2"/>
      </rPr>
      <t xml:space="preserve">b </t>
    </r>
    <r>
      <rPr>
        <sz val="11"/>
        <color indexed="8"/>
        <rFont val="Calibri"/>
        <family val="2"/>
      </rPr>
      <t>AUSTRIA, BUŁGARIA, CHORWACJA, ESTONIA, FINLANDIA, IZRAEL, NORWEGIA, REPUBLIKA CZESKA, RUMUNIA, SZWAJCARIA, WIELKA BRYTANIA, WĘGRY</t>
    </r>
  </si>
  <si>
    <r>
      <t>Wartość produkcji budowlano-montażowej</t>
    </r>
    <r>
      <rPr>
        <sz val="11"/>
        <rFont val="Calibri"/>
        <family val="2"/>
      </rPr>
      <t xml:space="preserve"> w przeliczeniu na</t>
    </r>
  </si>
  <si>
    <t>miasto na prawach powiatu</t>
  </si>
  <si>
    <t>Tabl. 6 (33). BUDYNKI PRZEMYSŁOWE, ZBIORNIKI, SILOSY I BUDYNKI MAGAZYNOWE ODDANE DO UŻYTKOWANIA W WOJEWÓDZTWIE LUBELSKIM WEDŁUG PODREGIONÓW, POWIATÓW I GMIN W PRZEKROJU "MIASTO-WIEŚ" – ROK 2016</t>
  </si>
  <si>
    <t>Tabl. 5 (32). BUDYNKI ŁĄCZNOŚCI, DWORCÓW I TERMINALI, BUDYNKI MUZEÓW I BIBLIOTEK ORAZ BUDYNKI PRZEZNACZONE DO SPRAWOWANIA KULTU RELIGIJNEGO I CZYNNOŚCI RELIGIJNYCH ODDANE DO UŻYTKOWANIA W WOJEWÓDZTWIE LUBELSKIM WEDŁUG PODREGIONÓW, POWIATÓW I GMIN W PRZEKROJU "MIASTO-WIEŚ" – ROK 2016</t>
  </si>
  <si>
    <t xml:space="preserve">  wznoszone metodą</t>
  </si>
  <si>
    <t>Tabl. 12 (39). NOWE BUDYNKI NIEMIESZKALNE, NA BUDOWĘ KTÓRYCH  WYDANO POZWOLENIA W WOJEWÓDZTWIE LUBELSKIM WEDŁUG POWIATÓW – ROK 2016</t>
  </si>
  <si>
    <r>
      <t xml:space="preserve">a </t>
    </r>
    <r>
      <rPr>
        <sz val="11"/>
        <color indexed="8"/>
        <rFont val="Calibri"/>
        <family val="2"/>
      </rPr>
      <t>ALGIERIA, ANGOLA, AUSTRIA, BIAŁORUŚ, BRAZYLIA, BURKINA FASO, BUŁGARIA, CHINY, CHORWACJA, DANIA, ESTONIA, FINLANDIA, GABON, GRECJA, GRENLANDIA, GRUZJA, HISZPANIA, INDIE, IRLANDIA, ISLANDIA, IZRAEL, JAPONIA, KANADA, KAZACHSTAN, LITWA, LUKSEMBURG, ŁOTWA, MALEZJA, MAROKO, MEKSYK, MOŁDAWIA, NIDERLANDY, NIGERIA, NORWEGIA, OMAN, PANAMA, REPUBLIKA POŁUDNIOWEJ AFRYKI, REPUBLIKA CZESKA, REPUBLIKA KOREI, ROSJA, RUMUNIA, SERBIA, STANY ZJEDNOCZONE AMERYKI, SZWAJCARIA, SŁOWACJA, SŁOWENIA, TURCJA, UKRAINA, WIELKA BRYTANIA, WŁOCHY, WĘGRY, ZJEDNOCZONE EMIRATY ARABSKIE</t>
    </r>
  </si>
  <si>
    <t>Tabl. 5. MIESZKANIA ODDANE DO UŻYTKOWANIA W NOWYCH BUDYNKACH MIESZKALNYCH W WOJEWÓDZTWIE LUBELSKIM WEDŁUG RODZAJÓW BUDYNKÓW W PRZEKROJU "MIASTO-WIEŚ" – LATA 2012-2016</t>
  </si>
  <si>
    <t>Tabl. 12. MIESZKANIA ODDANE DO UŻYTKOWANIA W NOWYCH BUDYNKACH MIESZKALNYCH WEDŁUG RODZAJÓW BUDYNKÓW W PRZEKROJU "MIASTO-WIEŚ" – LATA 2012-2016</t>
  </si>
  <si>
    <t>Tabl. 13. MIESZKANIA ODDANE DO UŻYTKOWANIA WEDŁUG FORM BUDOWNICTWA – LATA 2012-2016</t>
  </si>
  <si>
    <t>Tabl. 14. MIESZKANIA ODDANE DO UŻYTKOWANIA WEDŁUG FORM BUDOWNICTWA (MIASTA WOJEWÓDZKIE) – LATA 2012-2016</t>
  </si>
  <si>
    <t>Tabl. 15. WYPOSAŻENIE MIESZKAŃ ODDANYCH DO UŻYTKOWANIA W WYBRANE URZĄDZENIA TECHNICZNO-SANITARNE W PRZEKROJU "MIASTO-WIEŚ" – LATA 2012-2016</t>
  </si>
  <si>
    <t>Tabl. 17. MIESZKANIA, NA BUDOWĘ KTÓRYCH WYDANO POZWOLENIA LUB DOKONANO ZGŁOSZENIA Z PROJEKTEM BUDOWLANYM W WOJEWÓDZTWIE LUBELSKIM WEDŁUG POWIATÓW – LATA 2012-2016</t>
  </si>
  <si>
    <t>Tabl. 20. MIESZKANIA, KTÓRYCH BUDOWĘ ROZPOCZĘTO  W WOJEWÓDZTWIE LUBELSKIM WEDŁUG POWIATÓW – LATA 2012-2016</t>
  </si>
  <si>
    <t>Tabl. 21. MIESZKANIA, NA BUDOWĘ KTÓRYCH WYDANO POZWOLENIA LUB DOKONANO ZGŁOSZENIA Z PROJEKTEM BUDOWLANYM – LATA 2012-2016</t>
  </si>
  <si>
    <t>Tabl. 22. MIESZKANIA, KTÓRYCH BUDOWĘ ROZPOCZĘTO WEDŁUG FORM BUDOWNICTWA – LATA 2012-2016</t>
  </si>
  <si>
    <t>Tabl. 25. BUDYNKI ZBIOROWEGO ZAMIESZKANIA  ODDANE DO UŻYTKOWANIA – LATA 2012-2016</t>
  </si>
  <si>
    <t>Tabl. 27. DOMY LETNIE, DOMKI WYPOCZYNKOWE I REZYDENCJE WIEJSKIE ORAZ BUDYNKI ZBIOROWEGO ZAMIESZKANIA, NA BUDOWĘ KTÓRYCH WYDANO POZWOLENIA LUB DOKONANO ZGŁOSZENIA Z PROJEKTEM BUDOWLANYM – LATA 2012-2016</t>
  </si>
  <si>
    <t>Tabl. 10 (37). BUDYNKI NIEMIESZKALNE ODDANE DO UŻYTKOWANIA WEDŁUG GRUP PKOB – LATA 2012-2016</t>
  </si>
  <si>
    <t>Tabl. 11 (38). BUDYNKI NIEMIESZKALNE ODDANE DO UŻYTKOWANIA WEDŁUG GRUP PKOB (MIASTA WOJEWÓDZKIE) – LATA 2012-2016</t>
  </si>
  <si>
    <t>Tabl. 14 (41). NOWE BUDYNKI NIEMIESZKALNE, NA BUDOWĘ KTÓRYCH WYDANO POZWOLENIA – LATA 2012-2016</t>
  </si>
  <si>
    <t>Tabl. 15 (42). NOWE BUDYNKI NIEMIESZKALNE, NA BUDOWĘ KTÓRYCH WYDANO POZWOLENIA (MIASTA WOJEWÓDZKIE) – LATA 2012-2016</t>
  </si>
  <si>
    <t>Tabl. 16 (43). POZWOLENIA WYDANE NA BUDOWĘ I ZGŁOSZENIA Z PROJEKTEM BUDOWLANYM BUDOWY NOWYCH OBIEKTÓW INŻYNIERII LĄDOWEJ I WODNEJ – LATA 2012-2016</t>
  </si>
  <si>
    <t>Tabl. 17 (44). POZWOLENIA WYDANE NA BUDOWĘ I ZGŁOSZENIA Z PROJEKTEM BUDOWLANYM BUDOWY NOWYCH OBIEKTÓW INŻYNIERII LĄDOWEJ I WODNEJ (MIASTA WOJEWÓDZKIE) – LATA 2012-2016</t>
  </si>
  <si>
    <t>Tabl. 1 (45). PRODUKCJA BUDOWLANO-MONTAŻOWA PRZEDSIĘBIORSTW BUDOWLANYCH MAJĄCYCH SIEDZIBĘ W WOJEWÓDZTWIE LUBELSKIM WEDŁUG RODZAJU REALIZOWANYCH OBIEKTÓW BUDOWLANYCH (KLASYFIKACJA PKOB) – LATA 2012-2016</t>
  </si>
  <si>
    <t>Tabl. 2 (46). PRODUKCJA BUDOWLANO-MONTAŻOWA PRZEDSIĘBIORSTW BUDOWLANYCH MAJĄCYCH SIEDZIBĘ W WOJEWÓDZTWIE LUBELSKIM WEDŁUG PODSTAWOWEGO RODZAJU DZIAŁALNOŚCI (KLASYFIKACJA - GRUPY PKD)  – LATA 2012-2016</t>
  </si>
  <si>
    <t>Tabl. 4 (48). PRODUKCJA BUDOWLANO-MONTAŻOWA ZREALIZOWANA WEDŁUG MIEJSCA WYKONYWANIA ROBÓT ORAZ SIEDZIBY ZARZĄDU PRZEDSIĘBIORSTW – LATA 2012-2016</t>
  </si>
  <si>
    <t>Tabl. 5 (49). WYBRANE WSKAŹNIKI DOTYCZĄCE PRODUKCJI BUDOWLANO-MONTAŻOWEJ – LATA 2012-2016</t>
  </si>
  <si>
    <t>Tabl. 2. MIESZKANIA ODDANE DO UŻYTKOWANIA W WOJEWÓDZTWIE LUBELSKIM WEDŁUG RODZAJÓW BUDYNKÓW W PRZEKROJU "MIASTO-WIEŚ" – LATA 2012-2016</t>
  </si>
  <si>
    <t>Tabl. 14. MIESZKANIA ODDANE DO UŻYTKOWANIA WEDŁUG FORM BUDOWNICTWA – LATA 2012-2016</t>
  </si>
  <si>
    <t>Tabl. 16. WAŻNIEJSZE WSKAŹNIKI DOTYCZĄCE MIESZKAŃ ODDANYCH DO UŻYTKOWANIA W PRZEKROJU "MIASTO-WIEŚ"
 – LATA 2012-2016</t>
  </si>
  <si>
    <t>Tabl. 17. MIESZKANIA, NA BUDOWĘ KTÓRYCH WYDANO POZWOLENIA LUB DOKONANO ZGŁOSZENIA Z PROJEKTEM BUDOWLANYMa W WOJEWÓDZTWIE LUBELSKIM WEDŁUG POWIATÓW 
– LATA 2012-2016</t>
  </si>
  <si>
    <t>Tabl. 24.  DOMY LETNIE, DOMKI WYPOCZYNKOWE I REZYDENCJE WIEJSKIE ODDANE DO UŻYTKOWANIA – LATA 2012-2016</t>
  </si>
  <si>
    <t>Tabl. 25. BUDYNKI ZBIOROWEGO ZAMIESZKANIA ODDANE DO UŻYTKOWANIA – LATA 2012-2016</t>
  </si>
  <si>
    <t>Tabl. 4 (48). PRODUKCJA BUDOWLANO-MONTAŻOWA ZREALIZOWANA WEDŁUG MIEJSCA WYKONYWANIA ROBÓT ORAZ SIEDZIBY ZARZĄDU PRZEDSIĘBIORSTW  – LATA 2012-2016</t>
  </si>
  <si>
    <t>Tabl. 1. EFEKTY RZECZOWE I NASILENIE BUDOWNICTWA MIESZKANIOWEGO – LATA 1995-2016</t>
  </si>
  <si>
    <t>Tabl. 24. DOMY LETNIE, DOMKI WYPOCZYNKOWE I REZYDENCJE WIEJSKIE ODDANE DO UŻYTKOWANIA – LATA 2012‑2016</t>
  </si>
  <si>
    <t>Tabl. 16. WAŻNIEJSZE WSKAŹNIKI DOTYCZĄCE MIESZKAŃ ODDANYCH DO UŻYTKOWANIA W PRZEKROJU "MIASTO-WIEŚ" – LATA 2012-2016</t>
  </si>
  <si>
    <t>Tabl. 13 (40). NOWE BUDYNKI NIEMIESZKALNE ORAZ OBIEKTY INŻYNIERII LĄDOWEJ I WODNEJ, NA BUDOWĘ KTÓRYCH WYDANO POZWOLENIA LUB DOKONANO ZGŁOSZENIA Z PROJEKTEM BUDOWLANYM W WOJEWÓDZTWIE LUBELSKIM WEDŁUG POWIATÓW – ROK 2016</t>
  </si>
  <si>
    <t>Tabl. 2 (46). PRODUKCJA BUDOWLANO-MONTAŻOWA PRZEDSIĘBIORSTW BUDOWLANYCH MAJĄCYCH SIEDZIBĘ W WOJEWÓDZTWIE LUBELSKIM WEDŁUG PODSTAWOWEGO RODZAJU DZIAŁALNOŚCI (KLASYFIKACJA - GRUPY PKD) – LATA 2012-2016</t>
  </si>
  <si>
    <t>Tabl. 3 (47). PRODUKCJA BUDOWLANO-MONTAŻOWA PRZEDSIĘBIORSTW BUDOWLANYCH MAJĄCYCH SIEDZIBĘ W WOJEWÓDZTWIE LUBELSKIM ZREALIZOWANA POZA GRANICAMI KRAJU WEDŁUG KRAJÓW-MIEJSC WYKONYWANIA ROBÓT – ROK 2016</t>
  </si>
  <si>
    <r>
      <t>Tabl. 21. MIESZKANIA, NA BUDOWĘ KTÓRYCH WYDANO POZWOLENIA LUB DOKONANO ZGŁOSZENIA Z PROJEKTEM BUDOWLANYM</t>
    </r>
    <r>
      <rPr>
        <b/>
        <vertAlign val="superscript"/>
        <sz val="11"/>
        <rFont val="Calibri"/>
        <family val="2"/>
      </rPr>
      <t>a</t>
    </r>
    <r>
      <rPr>
        <b/>
        <sz val="11"/>
        <rFont val="Calibri"/>
        <family val="2"/>
      </rPr>
      <t xml:space="preserve"> – LATA 2012-2016</t>
    </r>
  </si>
  <si>
    <r>
      <t>Tabl. 27.  DOMY LETNIE, DOMKI WYPOCZYNKOWE I REZYDENCJE WIEJSKIE ORAZ BUDYNKI ZBIOROWEGO ZAMIESZKANIA</t>
    </r>
    <r>
      <rPr>
        <b/>
        <vertAlign val="superscript"/>
        <sz val="11"/>
        <rFont val="Calibri"/>
        <family val="2"/>
      </rPr>
      <t>a</t>
    </r>
    <r>
      <rPr>
        <b/>
        <sz val="11"/>
        <rFont val="Calibri"/>
        <family val="2"/>
      </rPr>
      <t>, NA BUDOWĘ KTÓRYCH WYDANO POZWOLENIA LUB DOKONANO ZGŁOSZENIA Z PROJEKTEM BUDOWLANYM</t>
    </r>
    <r>
      <rPr>
        <b/>
        <vertAlign val="superscript"/>
        <sz val="11"/>
        <rFont val="Calibri"/>
        <family val="2"/>
      </rPr>
      <t>b</t>
    </r>
    <r>
      <rPr>
        <b/>
        <sz val="11"/>
        <rFont val="Calibri"/>
        <family val="2"/>
      </rPr>
      <t xml:space="preserve"> – LATA 2012-2016</t>
    </r>
  </si>
  <si>
    <r>
      <t>Tabl. 16 (43). POZWOLENIA WYDANE NA BUDOWĘ I ZGŁOSZENIA Z PROJEKTEM BUDOWLANYM</t>
    </r>
    <r>
      <rPr>
        <b/>
        <vertAlign val="superscript"/>
        <sz val="11"/>
        <color indexed="8"/>
        <rFont val="Calibri"/>
        <family val="2"/>
      </rPr>
      <t>a</t>
    </r>
    <r>
      <rPr>
        <b/>
        <sz val="11"/>
        <color indexed="8"/>
        <rFont val="Calibri"/>
        <family val="2"/>
      </rPr>
      <t xml:space="preserve"> BUDOWY NOWYCH OBIEKTÓW INŻYNIERII LĄDOWEJ I WODNEJ – LATA 2012-2016</t>
    </r>
  </si>
  <si>
    <r>
      <t>a</t>
    </r>
    <r>
      <rPr>
        <sz val="11"/>
        <rFont val="Calibri"/>
        <family val="2"/>
      </rPr>
      <t>Na podstawie ustawy z dnia 20 II 2015 r. o zmianie ustawy Prawo budowlane oraz niektórych innych
  ustaw (Dz. U. 2015, poz. 443) w zakresie określonych inwestycji inwestorzy mogą dokonać zgłoszenia
  z projektem budowlanym zamiast wystąpienia z wnioskiem o pozwolenie na budowę.</t>
    </r>
  </si>
  <si>
    <r>
      <t>Tabl. 17 (44). POZWOLENIA WYDANE NA BUDOWĘ I ZGŁOSZENIA Z PROJEKTEM BUDOWLANYM</t>
    </r>
    <r>
      <rPr>
        <b/>
        <vertAlign val="superscript"/>
        <sz val="11"/>
        <color indexed="8"/>
        <rFont val="Calibri"/>
        <family val="2"/>
      </rPr>
      <t>a</t>
    </r>
    <r>
      <rPr>
        <b/>
        <sz val="11"/>
        <color indexed="8"/>
        <rFont val="Calibri"/>
        <family val="2"/>
      </rPr>
      <t xml:space="preserve"> BUDOWY NOWYCH OBIEKTÓW INŻYNIERII LĄDOWEJ I WODNEJ – LATA 2012-2016</t>
    </r>
  </si>
  <si>
    <r>
      <t>a</t>
    </r>
    <r>
      <rPr>
        <sz val="11"/>
        <rFont val="Calibri"/>
        <family val="2"/>
      </rPr>
      <t>Na podstawie ustawy z dnia 20 II 2015 r. o zmianie ustawy Prawo budowlane oraz niektórych
  innych ustaw (Dz. U. 2015, poz. 443) w zakresie określonych inwestycji inwestorzy mogą
  dokonać zgłoszenia z projektem budowlanym zamiast wystąpienia z wnioskiem o pozwolenie
  na budowę.</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</si>
</sst>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z_ł_-;\-* #,##0.00\ _z_ł_-;_-* &quot;-&quot;??\ _z_ł_-;_-@_-"/>
    <numFmt numFmtId="164" formatCode="0.0"/>
    <numFmt numFmtId="165" formatCode="0.0_)"/>
    <numFmt numFmtId="166" formatCode="0.0_____)"/>
    <numFmt numFmtId="167" formatCode="#,##0.0"/>
    <numFmt numFmtId="168" formatCode="_-* #,##0\ _z_ł_-;\-* #,##0\ _z_ł_-;_-* &quot;-&quot;??\ _z_ł_-;_-@_-"/>
    <numFmt numFmtId="169" formatCode="#,##0_ ;\-#,##0\ "/>
    <numFmt numFmtId="170" formatCode="#,##0.0_ ;\-#,##0.0\ "/>
    <numFmt numFmtId="171" formatCode="_-* #,##0.0\ _z_ł_-;\-* #,##0.0\ _z_ł_-;_-* &quot;-&quot;??\ _z_ł_-;_-@_-"/>
  </numFmts>
  <fonts count="53">
    <font>
      <sz val="11"/>
      <color indexed="8"/>
      <name val="Czcionka tekstu podstawowego"/>
      <family val="2"/>
    </font>
    <font>
      <sz val="10"/>
      <name val="Arial"/>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name val="Calibri"/>
      <family val="2"/>
    </font>
    <font>
      <sz val="11"/>
      <color indexed="10"/>
      <name val="Calibri"/>
      <family val="2"/>
    </font>
    <font>
      <b/>
      <sz val="11"/>
      <name val="Calibri"/>
      <family val="2"/>
    </font>
    <font>
      <vertAlign val="superscript"/>
      <sz val="11"/>
      <name val="Calibri"/>
      <family val="2"/>
    </font>
    <font>
      <b/>
      <sz val="11"/>
      <color indexed="10"/>
      <name val="Calibri"/>
      <family val="2"/>
    </font>
    <font>
      <b/>
      <vertAlign val="superscript"/>
      <sz val="11"/>
      <name val="Calibri"/>
      <family val="2"/>
    </font>
    <font>
      <sz val="10"/>
      <name val="Arial CE"/>
      <family val="2"/>
    </font>
    <font>
      <i/>
      <sz val="11"/>
      <name val="Calibri"/>
      <family val="2"/>
    </font>
    <font>
      <b/>
      <sz val="9.9"/>
      <name val="Calibri"/>
      <family val="2"/>
    </font>
    <font>
      <sz val="8"/>
      <name val="Calibri"/>
      <family val="2"/>
    </font>
    <font>
      <b/>
      <sz val="14"/>
      <name val="Calibri"/>
      <family val="2"/>
    </font>
    <font>
      <b/>
      <sz val="11"/>
      <color indexed="8"/>
      <name val="Calibri"/>
      <family val="2"/>
    </font>
    <font>
      <sz val="10"/>
      <name val="Calibri"/>
      <family val="2"/>
    </font>
    <font>
      <i/>
      <vertAlign val="superscript"/>
      <sz val="11"/>
      <name val="Calibri"/>
      <family val="2"/>
    </font>
    <font>
      <sz val="11"/>
      <name val="Czcionka tekstu podstawowego"/>
      <family val="2"/>
    </font>
    <font>
      <vertAlign val="superscript"/>
      <sz val="11"/>
      <color indexed="8"/>
      <name val="Calibri"/>
      <family val="2"/>
    </font>
    <font>
      <u val="single"/>
      <sz val="11"/>
      <color theme="10"/>
      <name val="Czcionka tekstu podstawowego"/>
      <family val="2"/>
    </font>
    <font>
      <sz val="11"/>
      <color theme="1"/>
      <name val="Czcionka tekstu podstawowego"/>
      <family val="2"/>
    </font>
    <font>
      <sz val="11"/>
      <color theme="1"/>
      <name val="Calibri"/>
      <family val="2"/>
    </font>
    <font>
      <b/>
      <sz val="11"/>
      <color theme="1"/>
      <name val="Calibri"/>
      <family val="2"/>
    </font>
    <font>
      <sz val="11"/>
      <name val="Calibri"/>
      <family val="2"/>
      <scheme val="minor"/>
    </font>
    <font>
      <sz val="11"/>
      <color rgb="FFFF0000"/>
      <name val="Calibri"/>
      <family val="2"/>
    </font>
    <font>
      <b/>
      <sz val="11"/>
      <name val="Calibri"/>
      <family val="2"/>
      <scheme val="minor"/>
    </font>
    <font>
      <sz val="11"/>
      <color indexed="8"/>
      <name val="Calibri"/>
      <family val="2"/>
      <scheme val="minor"/>
    </font>
    <font>
      <b/>
      <sz val="11"/>
      <color indexed="8"/>
      <name val="Calibri"/>
      <family val="2"/>
      <scheme val="minor"/>
    </font>
    <font>
      <sz val="8"/>
      <color rgb="FFFF0000"/>
      <name val="Calibri"/>
      <family val="2"/>
    </font>
    <font>
      <sz val="11"/>
      <color rgb="FFFF0000"/>
      <name val="Czcionka tekstu podstawowego"/>
      <family val="2"/>
    </font>
    <font>
      <sz val="11"/>
      <color rgb="FFFF0000"/>
      <name val="Calibri"/>
      <family val="2"/>
      <scheme val="minor"/>
    </font>
    <font>
      <b/>
      <u val="single"/>
      <sz val="11"/>
      <color indexed="8"/>
      <name val="Calibri"/>
      <family val="2"/>
      <scheme val="minor"/>
    </font>
    <font>
      <u val="single"/>
      <sz val="11"/>
      <color theme="10"/>
      <name val="Calibri"/>
      <family val="2"/>
      <scheme val="minor"/>
    </font>
    <font>
      <b/>
      <sz val="11"/>
      <color theme="1"/>
      <name val="Calibri"/>
      <family val="2"/>
      <scheme val="minor"/>
    </font>
    <font>
      <sz val="11"/>
      <color theme="1"/>
      <name val="Calibri"/>
      <family val="2"/>
      <scheme val="minor"/>
    </font>
    <font>
      <vertAlign val="superscript"/>
      <sz val="11"/>
      <color indexed="8"/>
      <name val="Calibri"/>
      <family val="2"/>
      <scheme val="minor"/>
    </font>
    <font>
      <b/>
      <vertAlign val="superscrip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medium"/>
    </border>
    <border>
      <left style="thin"/>
      <right/>
      <top/>
      <bottom/>
    </border>
    <border>
      <left style="thin"/>
      <right/>
      <top style="medium"/>
      <bottom/>
    </border>
    <border>
      <left style="thin"/>
      <right style="thin"/>
      <top/>
      <bottom/>
    </border>
    <border>
      <left/>
      <right style="thin"/>
      <top/>
      <bottom/>
    </border>
    <border>
      <left/>
      <right style="thin"/>
      <top style="medium"/>
      <bottom/>
    </border>
    <border>
      <left style="thin"/>
      <right style="thin"/>
      <top style="medium"/>
      <bottom/>
    </border>
    <border>
      <left/>
      <right/>
      <top style="medium"/>
      <bottom/>
    </border>
    <border>
      <left/>
      <right style="thin"/>
      <top style="thin"/>
      <bottom style="medium"/>
    </border>
    <border>
      <left style="thin"/>
      <right style="thin"/>
      <top style="thin"/>
      <bottom style="thin"/>
    </border>
    <border>
      <left style="thin"/>
      <right/>
      <top style="thin"/>
      <bottom style="thin"/>
    </border>
    <border>
      <left style="thin"/>
      <right/>
      <top style="thin"/>
      <bottom style="medium"/>
    </border>
    <border>
      <left/>
      <right/>
      <top style="thin"/>
      <bottom style="medium"/>
    </border>
    <border>
      <left style="thin">
        <color indexed="63"/>
      </left>
      <right style="thin">
        <color indexed="63"/>
      </right>
      <top style="thin">
        <color indexed="63"/>
      </top>
      <bottom/>
    </border>
    <border>
      <left style="thin"/>
      <right style="thin"/>
      <top/>
      <bottom style="medium"/>
    </border>
    <border>
      <left style="thin"/>
      <right/>
      <top/>
      <bottom style="medium"/>
    </border>
    <border>
      <left/>
      <right style="thin"/>
      <top style="thin"/>
      <bottom/>
    </border>
    <border>
      <left/>
      <right style="thin"/>
      <top style="thin"/>
      <bottom style="thin"/>
    </border>
    <border>
      <left/>
      <right/>
      <top style="thin"/>
      <bottom style="thin"/>
    </border>
    <border>
      <left style="thin"/>
      <right/>
      <top/>
      <bottom style="thin"/>
    </border>
    <border>
      <left style="thin"/>
      <right style="thin"/>
      <top style="thin"/>
      <bottom/>
    </border>
    <border>
      <left style="thin"/>
      <right/>
      <top style="thin"/>
      <bottom/>
    </border>
    <border>
      <left/>
      <right style="thin"/>
      <top/>
      <bottom style="medium"/>
    </border>
    <border>
      <left/>
      <right/>
      <top style="thin"/>
      <bottom/>
    </border>
    <border>
      <left/>
      <right/>
      <top/>
      <bottom style="thin"/>
    </border>
    <border>
      <left/>
      <right/>
      <top/>
      <bottom style="medium"/>
    </border>
    <border>
      <left style="thin"/>
      <right style="thin"/>
      <top/>
      <bottom style="thin"/>
    </border>
    <border>
      <left/>
      <right style="thin"/>
      <top/>
      <bottom style="thin"/>
    </border>
  </borders>
  <cellStyleXfs count="2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4" fillId="7" borderId="1"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5" fillId="20" borderId="2" applyNumberFormat="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43" fontId="0" fillId="0" borderId="0" applyFont="0" applyFill="0" applyBorder="0" applyAlignment="0" applyProtection="0"/>
    <xf numFmtId="0" fontId="35" fillId="0" borderId="0" applyNumberFormat="0" applyFill="0" applyBorder="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7" fillId="0" borderId="3" applyNumberFormat="0" applyFill="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8" fillId="21" borderId="4" applyNumberFormat="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25"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9" fontId="0" fillId="0" borderId="0" applyFont="0" applyFill="0" applyBorder="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4" fillId="0" borderId="8"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cellStyleXfs>
  <cellXfs count="964">
    <xf numFmtId="0" fontId="0" fillId="0" borderId="0" xfId="0"/>
    <xf numFmtId="0" fontId="19" fillId="0" borderId="0" xfId="0" applyFont="1"/>
    <xf numFmtId="0" fontId="19" fillId="0" borderId="0" xfId="0" applyFont="1" applyFill="1"/>
    <xf numFmtId="0" fontId="19" fillId="0" borderId="0" xfId="0" applyFont="1" applyFill="1" applyBorder="1"/>
    <xf numFmtId="0" fontId="19" fillId="0" borderId="0" xfId="0" applyFont="1" applyBorder="1" applyAlignment="1">
      <alignment/>
    </xf>
    <xf numFmtId="0" fontId="19" fillId="0" borderId="0" xfId="0" applyFont="1" applyAlignment="1">
      <alignment/>
    </xf>
    <xf numFmtId="0" fontId="19" fillId="0" borderId="0" xfId="0" applyFont="1" applyFill="1" applyBorder="1" applyAlignment="1">
      <alignment/>
    </xf>
    <xf numFmtId="0" fontId="19" fillId="0" borderId="0" xfId="0" applyFont="1" applyBorder="1"/>
    <xf numFmtId="0" fontId="21" fillId="0" borderId="0" xfId="0" applyFont="1"/>
    <xf numFmtId="0" fontId="19" fillId="0" borderId="0" xfId="0" applyFont="1" applyBorder="1" applyAlignment="1">
      <alignment horizontal="left" wrapText="1" indent="1"/>
    </xf>
    <xf numFmtId="0" fontId="19" fillId="0" borderId="0" xfId="0" applyFont="1" applyBorder="1" applyAlignment="1">
      <alignment wrapText="1"/>
    </xf>
    <xf numFmtId="0" fontId="20" fillId="0" borderId="0" xfId="0" applyFont="1"/>
    <xf numFmtId="0" fontId="21" fillId="0" borderId="0" xfId="0" applyFont="1" applyBorder="1"/>
    <xf numFmtId="0" fontId="20" fillId="0" borderId="0" xfId="0" applyFont="1" applyBorder="1"/>
    <xf numFmtId="0" fontId="19" fillId="0" borderId="0" xfId="0" applyFont="1" applyFill="1" applyAlignment="1">
      <alignment/>
    </xf>
    <xf numFmtId="0" fontId="19" fillId="0" borderId="0" xfId="0" applyFont="1" applyFill="1" applyAlignment="1">
      <alignment horizontal="right"/>
    </xf>
    <xf numFmtId="2" fontId="19" fillId="0" borderId="0" xfId="0" applyNumberFormat="1" applyFont="1" applyFill="1" applyAlignment="1">
      <alignment horizontal="right"/>
    </xf>
    <xf numFmtId="164" fontId="19" fillId="0" borderId="0" xfId="0" applyNumberFormat="1" applyFont="1" applyFill="1" applyAlignment="1">
      <alignment horizontal="right"/>
    </xf>
    <xf numFmtId="0" fontId="19" fillId="0" borderId="0" xfId="0" applyFont="1" applyFill="1" applyBorder="1" applyAlignment="1">
      <alignment horizontal="center"/>
    </xf>
    <xf numFmtId="0" fontId="19" fillId="0" borderId="0" xfId="0" applyFont="1" applyFill="1" applyAlignment="1">
      <alignment horizontal="center"/>
    </xf>
    <xf numFmtId="0" fontId="21" fillId="0" borderId="0" xfId="0" applyFont="1" applyFill="1"/>
    <xf numFmtId="0" fontId="19" fillId="0" borderId="0" xfId="0" applyFont="1" applyBorder="1" applyAlignment="1">
      <alignment horizontal="center"/>
    </xf>
    <xf numFmtId="0" fontId="20" fillId="0" borderId="0" xfId="0" applyFont="1" applyBorder="1" applyAlignment="1">
      <alignment horizontal="center"/>
    </xf>
    <xf numFmtId="0" fontId="21" fillId="0" borderId="0" xfId="0" applyFont="1" applyBorder="1" applyAlignment="1" applyProtection="1">
      <alignment horizontal="left"/>
      <protection/>
    </xf>
    <xf numFmtId="165" fontId="21" fillId="0" borderId="0" xfId="0" applyNumberFormat="1" applyFont="1" applyBorder="1" applyAlignment="1">
      <alignment/>
    </xf>
    <xf numFmtId="165" fontId="23" fillId="0" borderId="0" xfId="0" applyNumberFormat="1" applyFont="1" applyBorder="1" applyAlignment="1">
      <alignment/>
    </xf>
    <xf numFmtId="166" fontId="23" fillId="0" borderId="0" xfId="0" applyNumberFormat="1" applyFont="1" applyBorder="1" applyAlignment="1">
      <alignment/>
    </xf>
    <xf numFmtId="0" fontId="19" fillId="0" borderId="0" xfId="0" applyFont="1" applyBorder="1" applyAlignment="1" applyProtection="1">
      <alignment horizontal="left"/>
      <protection/>
    </xf>
    <xf numFmtId="165" fontId="19" fillId="0" borderId="0" xfId="0" applyNumberFormat="1" applyFont="1" applyBorder="1" applyAlignment="1">
      <alignment/>
    </xf>
    <xf numFmtId="165" fontId="20" fillId="0" borderId="0" xfId="0" applyNumberFormat="1" applyFont="1" applyBorder="1" applyAlignment="1">
      <alignment/>
    </xf>
    <xf numFmtId="166" fontId="20" fillId="0" borderId="0" xfId="0" applyNumberFormat="1" applyFont="1" applyBorder="1" applyAlignment="1">
      <alignment/>
    </xf>
    <xf numFmtId="165" fontId="19" fillId="0" borderId="0" xfId="0" applyNumberFormat="1" applyFont="1" applyBorder="1" applyAlignment="1">
      <alignment horizontal="right"/>
    </xf>
    <xf numFmtId="165" fontId="20" fillId="0" borderId="0" xfId="0" applyNumberFormat="1" applyFont="1" applyBorder="1" applyAlignment="1">
      <alignment horizontal="right"/>
    </xf>
    <xf numFmtId="166" fontId="20" fillId="0" borderId="0" xfId="0" applyNumberFormat="1" applyFont="1" applyBorder="1" applyAlignment="1">
      <alignment horizontal="right"/>
    </xf>
    <xf numFmtId="0" fontId="19" fillId="0" borderId="0" xfId="0" applyFont="1" applyBorder="1" applyAlignment="1" applyProtection="1">
      <alignment horizontal="left" vertical="center"/>
      <protection/>
    </xf>
    <xf numFmtId="0" fontId="21" fillId="0" borderId="0" xfId="0" applyFont="1" applyBorder="1" applyAlignment="1" applyProtection="1">
      <alignment/>
      <protection/>
    </xf>
    <xf numFmtId="165" fontId="21" fillId="0" borderId="0" xfId="0" applyNumberFormat="1" applyFont="1" applyBorder="1" applyAlignment="1">
      <alignment horizontal="right"/>
    </xf>
    <xf numFmtId="165" fontId="23" fillId="0" borderId="0" xfId="0" applyNumberFormat="1" applyFont="1" applyBorder="1" applyAlignment="1">
      <alignment horizontal="right"/>
    </xf>
    <xf numFmtId="166" fontId="23" fillId="0" borderId="0" xfId="0" applyNumberFormat="1" applyFont="1" applyBorder="1" applyAlignment="1">
      <alignment horizontal="right"/>
    </xf>
    <xf numFmtId="49" fontId="19" fillId="0" borderId="0" xfId="0" applyNumberFormat="1" applyFont="1" applyFill="1" applyBorder="1" applyAlignment="1">
      <alignment horizontal="center" wrapText="1"/>
    </xf>
    <xf numFmtId="0" fontId="19" fillId="24" borderId="0" xfId="0" applyFont="1" applyFill="1"/>
    <xf numFmtId="0" fontId="19" fillId="0" borderId="10" xfId="0" applyFont="1" applyBorder="1" applyAlignment="1">
      <alignment horizontal="center" vertical="center" wrapText="1"/>
    </xf>
    <xf numFmtId="0" fontId="21" fillId="0" borderId="0" xfId="0" applyFont="1" applyFill="1" applyAlignment="1">
      <alignment/>
    </xf>
    <xf numFmtId="164" fontId="19" fillId="0" borderId="11" xfId="0" applyNumberFormat="1" applyFont="1" applyBorder="1" applyAlignment="1">
      <alignment horizontal="right" wrapText="1" indent="1"/>
    </xf>
    <xf numFmtId="164" fontId="19" fillId="0" borderId="11" xfId="0" applyNumberFormat="1" applyFont="1" applyBorder="1" applyAlignment="1">
      <alignment horizontal="right" indent="1"/>
    </xf>
    <xf numFmtId="0" fontId="19" fillId="0" borderId="0" xfId="0" applyFont="1" applyFill="1" applyBorder="1" applyAlignment="1">
      <alignment horizontal="right" wrapText="1" indent="1"/>
    </xf>
    <xf numFmtId="3" fontId="19" fillId="0" borderId="11" xfId="0" applyNumberFormat="1" applyFont="1" applyBorder="1" applyAlignment="1">
      <alignment horizontal="right" wrapText="1" indent="1"/>
    </xf>
    <xf numFmtId="3" fontId="19" fillId="0" borderId="11" xfId="0" applyNumberFormat="1" applyFont="1" applyBorder="1" applyAlignment="1">
      <alignment horizontal="right" indent="1"/>
    </xf>
    <xf numFmtId="167" fontId="19" fillId="0" borderId="11" xfId="0" applyNumberFormat="1" applyFont="1" applyBorder="1" applyAlignment="1">
      <alignment horizontal="right" indent="1"/>
    </xf>
    <xf numFmtId="3" fontId="21" fillId="0" borderId="11" xfId="0" applyNumberFormat="1" applyFont="1" applyBorder="1" applyAlignment="1">
      <alignment horizontal="right" indent="1"/>
    </xf>
    <xf numFmtId="167" fontId="21" fillId="0" borderId="11" xfId="0" applyNumberFormat="1" applyFont="1" applyBorder="1" applyAlignment="1">
      <alignment horizontal="right" indent="1"/>
    </xf>
    <xf numFmtId="3" fontId="19" fillId="0" borderId="11" xfId="0" applyNumberFormat="1" applyFont="1" applyFill="1" applyBorder="1" applyAlignment="1">
      <alignment horizontal="right" indent="1"/>
    </xf>
    <xf numFmtId="3" fontId="21" fillId="0" borderId="11" xfId="0" applyNumberFormat="1" applyFont="1" applyFill="1" applyBorder="1" applyAlignment="1">
      <alignment horizontal="right" indent="1"/>
    </xf>
    <xf numFmtId="167" fontId="19" fillId="0" borderId="11" xfId="0" applyNumberFormat="1" applyFont="1" applyFill="1" applyBorder="1" applyAlignment="1">
      <alignment horizontal="right" indent="1"/>
    </xf>
    <xf numFmtId="167" fontId="21" fillId="0" borderId="11" xfId="0" applyNumberFormat="1" applyFont="1" applyFill="1" applyBorder="1" applyAlignment="1">
      <alignment horizontal="right" indent="1"/>
    </xf>
    <xf numFmtId="0" fontId="19" fillId="0" borderId="10" xfId="0" applyFont="1" applyFill="1" applyBorder="1" applyAlignment="1">
      <alignment horizontal="center" vertical="center" wrapText="1"/>
    </xf>
    <xf numFmtId="0" fontId="19" fillId="0" borderId="12" xfId="0" applyFont="1" applyFill="1" applyBorder="1" applyAlignment="1">
      <alignment horizontal="right" wrapText="1"/>
    </xf>
    <xf numFmtId="49" fontId="21" fillId="0" borderId="0" xfId="0" applyNumberFormat="1" applyFont="1" applyFill="1" applyBorder="1" applyAlignment="1">
      <alignment horizontal="center" wrapText="1"/>
    </xf>
    <xf numFmtId="3" fontId="19" fillId="0" borderId="0" xfId="0" applyNumberFormat="1" applyFont="1"/>
    <xf numFmtId="164" fontId="19" fillId="0" borderId="13" xfId="0" applyNumberFormat="1" applyFont="1" applyBorder="1" applyAlignment="1">
      <alignment horizontal="right" indent="1"/>
    </xf>
    <xf numFmtId="164" fontId="19" fillId="0" borderId="13" xfId="0" applyNumberFormat="1" applyFont="1" applyBorder="1" applyAlignment="1">
      <alignment horizontal="right" wrapText="1" indent="1"/>
    </xf>
    <xf numFmtId="0" fontId="19" fillId="0" borderId="0" xfId="0" applyFont="1" applyFill="1" applyBorder="1" applyAlignment="1">
      <alignment horizontal="center" vertical="center" wrapText="1"/>
    </xf>
    <xf numFmtId="0" fontId="19" fillId="0" borderId="0" xfId="0" applyFont="1" applyFill="1" applyBorder="1" applyAlignment="1">
      <alignment horizontal="right"/>
    </xf>
    <xf numFmtId="3" fontId="19" fillId="0" borderId="13" xfId="0" applyNumberFormat="1" applyFont="1" applyFill="1" applyBorder="1" applyAlignment="1">
      <alignment horizontal="right" indent="1"/>
    </xf>
    <xf numFmtId="167" fontId="19" fillId="0" borderId="13" xfId="0" applyNumberFormat="1" applyFont="1" applyFill="1" applyBorder="1" applyAlignment="1">
      <alignment horizontal="right" indent="1"/>
    </xf>
    <xf numFmtId="3" fontId="19" fillId="0" borderId="13" xfId="0" applyNumberFormat="1" applyFont="1" applyBorder="1" applyAlignment="1">
      <alignment horizontal="right" indent="1"/>
    </xf>
    <xf numFmtId="3" fontId="21" fillId="0" borderId="13" xfId="0" applyNumberFormat="1" applyFont="1" applyBorder="1" applyAlignment="1">
      <alignment horizontal="right" indent="1"/>
    </xf>
    <xf numFmtId="0" fontId="19" fillId="0" borderId="14" xfId="0" applyFont="1" applyBorder="1" applyAlignment="1">
      <alignment horizontal="center" wrapText="1"/>
    </xf>
    <xf numFmtId="3" fontId="19" fillId="0" borderId="0" xfId="0" applyNumberFormat="1" applyFont="1" applyBorder="1" applyAlignment="1">
      <alignment horizontal="left" indent="1"/>
    </xf>
    <xf numFmtId="0" fontId="28" fillId="0" borderId="0" xfId="0" applyFont="1" applyFill="1"/>
    <xf numFmtId="3" fontId="21" fillId="0" borderId="11" xfId="0" applyNumberFormat="1" applyFont="1" applyBorder="1" applyAlignment="1">
      <alignment horizontal="right" vertical="center" wrapText="1" indent="1"/>
    </xf>
    <xf numFmtId="0" fontId="21" fillId="0" borderId="14" xfId="0" applyFont="1" applyBorder="1" applyAlignment="1">
      <alignment horizontal="center" wrapText="1"/>
    </xf>
    <xf numFmtId="167" fontId="19" fillId="0" borderId="11" xfId="1989" applyNumberFormat="1" applyFont="1" applyBorder="1" applyAlignment="1">
      <alignment horizontal="right" indent="1"/>
      <protection/>
    </xf>
    <xf numFmtId="167" fontId="19" fillId="0" borderId="11" xfId="1989" applyNumberFormat="1" applyFont="1" applyFill="1" applyBorder="1" applyAlignment="1">
      <alignment horizontal="right" wrapText="1" indent="1"/>
      <protection/>
    </xf>
    <xf numFmtId="0" fontId="21" fillId="0" borderId="11" xfId="1989" applyFont="1" applyBorder="1" applyAlignment="1">
      <alignment horizontal="right" vertical="center" wrapText="1" indent="1"/>
      <protection/>
    </xf>
    <xf numFmtId="3" fontId="19" fillId="0" borderId="11" xfId="1989" applyNumberFormat="1" applyFont="1" applyBorder="1" applyAlignment="1">
      <alignment horizontal="right" vertical="center" indent="1"/>
      <protection/>
    </xf>
    <xf numFmtId="167" fontId="19" fillId="0" borderId="11" xfId="1989" applyNumberFormat="1" applyFont="1" applyBorder="1" applyAlignment="1">
      <alignment horizontal="right" vertical="center" indent="1"/>
      <protection/>
    </xf>
    <xf numFmtId="1" fontId="19" fillId="0" borderId="11" xfId="1989" applyNumberFormat="1" applyFont="1" applyBorder="1" applyAlignment="1">
      <alignment horizontal="right" vertical="center" indent="1"/>
      <protection/>
    </xf>
    <xf numFmtId="0" fontId="21" fillId="0" borderId="11" xfId="1989" applyFont="1" applyBorder="1" applyAlignment="1">
      <alignment horizontal="right" wrapText="1" indent="1"/>
      <protection/>
    </xf>
    <xf numFmtId="0" fontId="19" fillId="0" borderId="11" xfId="1989" applyFont="1" applyBorder="1" applyAlignment="1">
      <alignment horizontal="right" indent="1"/>
      <protection/>
    </xf>
    <xf numFmtId="3" fontId="19" fillId="0" borderId="11" xfId="1989" applyNumberFormat="1" applyFont="1" applyFill="1" applyBorder="1" applyAlignment="1">
      <alignment horizontal="right" vertical="center" indent="1"/>
      <protection/>
    </xf>
    <xf numFmtId="3" fontId="19" fillId="0" borderId="13" xfId="1989" applyNumberFormat="1" applyFont="1" applyFill="1" applyBorder="1" applyAlignment="1">
      <alignment horizontal="right" vertical="center" indent="1"/>
      <protection/>
    </xf>
    <xf numFmtId="167" fontId="19" fillId="0" borderId="11" xfId="1989" applyNumberFormat="1" applyFont="1" applyFill="1" applyBorder="1" applyAlignment="1">
      <alignment horizontal="right" vertical="center" indent="1"/>
      <protection/>
    </xf>
    <xf numFmtId="167" fontId="19" fillId="0" borderId="13" xfId="1989" applyNumberFormat="1" applyFont="1" applyFill="1" applyBorder="1" applyAlignment="1">
      <alignment horizontal="right" vertical="center" indent="1"/>
      <protection/>
    </xf>
    <xf numFmtId="0" fontId="19" fillId="0" borderId="11" xfId="1989" applyFont="1" applyFill="1" applyBorder="1" applyAlignment="1">
      <alignment horizontal="right" indent="1"/>
      <protection/>
    </xf>
    <xf numFmtId="3" fontId="19" fillId="0" borderId="11" xfId="1989" applyNumberFormat="1" applyFont="1" applyFill="1" applyBorder="1" applyAlignment="1" quotePrefix="1">
      <alignment horizontal="right" vertical="center" indent="1"/>
      <protection/>
    </xf>
    <xf numFmtId="167" fontId="19" fillId="0" borderId="11" xfId="1989" applyNumberFormat="1" applyFont="1" applyFill="1" applyBorder="1" applyAlignment="1" quotePrefix="1">
      <alignment horizontal="right" vertical="center" indent="1"/>
      <protection/>
    </xf>
    <xf numFmtId="3" fontId="21" fillId="0" borderId="15" xfId="0" applyNumberFormat="1" applyFont="1" applyBorder="1" applyAlignment="1">
      <alignment horizontal="right" indent="1"/>
    </xf>
    <xf numFmtId="3" fontId="19" fillId="0" borderId="14" xfId="0" applyNumberFormat="1" applyFont="1" applyBorder="1" applyAlignment="1">
      <alignment horizontal="right" indent="1"/>
    </xf>
    <xf numFmtId="3" fontId="19" fillId="0" borderId="14" xfId="0" applyNumberFormat="1" applyFont="1" applyFill="1" applyBorder="1" applyAlignment="1">
      <alignment horizontal="right" indent="1"/>
    </xf>
    <xf numFmtId="3" fontId="21" fillId="0" borderId="14" xfId="0" applyNumberFormat="1" applyFont="1" applyBorder="1" applyAlignment="1">
      <alignment horizontal="right" indent="1"/>
    </xf>
    <xf numFmtId="3" fontId="21" fillId="0" borderId="14" xfId="0" applyNumberFormat="1" applyFont="1" applyFill="1" applyBorder="1" applyAlignment="1">
      <alignment horizontal="right" indent="1"/>
    </xf>
    <xf numFmtId="3" fontId="19" fillId="0" borderId="14" xfId="0" applyNumberFormat="1" applyFont="1" applyBorder="1" applyAlignment="1" quotePrefix="1">
      <alignment horizontal="right" indent="1"/>
    </xf>
    <xf numFmtId="3" fontId="21" fillId="0" borderId="14" xfId="0" applyNumberFormat="1" applyFont="1" applyBorder="1" applyAlignment="1" quotePrefix="1">
      <alignment horizontal="right" indent="1"/>
    </xf>
    <xf numFmtId="3" fontId="19" fillId="0" borderId="0" xfId="0" applyNumberFormat="1" applyFont="1" applyBorder="1"/>
    <xf numFmtId="167" fontId="19" fillId="0" borderId="0" xfId="0" applyNumberFormat="1" applyFont="1" applyAlignment="1">
      <alignment/>
    </xf>
    <xf numFmtId="3" fontId="21" fillId="0" borderId="16" xfId="0" applyNumberFormat="1" applyFont="1" applyBorder="1" applyAlignment="1">
      <alignment horizontal="right" indent="1"/>
    </xf>
    <xf numFmtId="167" fontId="19" fillId="0" borderId="13" xfId="0" applyNumberFormat="1" applyFont="1" applyBorder="1" applyAlignment="1">
      <alignment horizontal="right" indent="1"/>
    </xf>
    <xf numFmtId="3" fontId="19" fillId="0" borderId="13" xfId="0" applyNumberFormat="1" applyFont="1" applyBorder="1" applyAlignment="1" quotePrefix="1">
      <alignment horizontal="right" indent="1"/>
    </xf>
    <xf numFmtId="3" fontId="21" fillId="0" borderId="13" xfId="0" applyNumberFormat="1" applyFont="1" applyFill="1" applyBorder="1" applyAlignment="1">
      <alignment horizontal="right" indent="1"/>
    </xf>
    <xf numFmtId="3" fontId="19" fillId="0" borderId="11" xfId="0" applyNumberFormat="1" applyFont="1" applyBorder="1" applyAlignment="1">
      <alignment horizontal="right" vertical="center" wrapText="1" indent="1"/>
    </xf>
    <xf numFmtId="3" fontId="19" fillId="0" borderId="13" xfId="0" applyNumberFormat="1" applyFont="1" applyFill="1" applyBorder="1" applyAlignment="1" quotePrefix="1">
      <alignment horizontal="right" indent="1"/>
    </xf>
    <xf numFmtId="0" fontId="21" fillId="0" borderId="14" xfId="0" applyFont="1" applyFill="1" applyBorder="1" applyAlignment="1">
      <alignment horizontal="center" wrapText="1"/>
    </xf>
    <xf numFmtId="0" fontId="19" fillId="0" borderId="14" xfId="0" applyFont="1" applyFill="1" applyBorder="1" applyAlignment="1">
      <alignment horizontal="center" wrapText="1"/>
    </xf>
    <xf numFmtId="167" fontId="21" fillId="0" borderId="16" xfId="0" applyNumberFormat="1" applyFont="1" applyFill="1" applyBorder="1" applyAlignment="1">
      <alignment horizontal="right" wrapText="1" indent="1"/>
    </xf>
    <xf numFmtId="167" fontId="21" fillId="0" borderId="13" xfId="0" applyNumberFormat="1" applyFont="1" applyFill="1" applyBorder="1" applyAlignment="1">
      <alignment horizontal="right" indent="1"/>
    </xf>
    <xf numFmtId="167" fontId="19" fillId="0" borderId="13" xfId="0" applyNumberFormat="1" applyFont="1" applyFill="1" applyBorder="1" applyAlignment="1">
      <alignment horizontal="right" wrapText="1" indent="1"/>
    </xf>
    <xf numFmtId="0" fontId="21" fillId="0" borderId="0" xfId="0" applyFont="1" applyFill="1" applyAlignment="1">
      <alignment horizontal="right"/>
    </xf>
    <xf numFmtId="164" fontId="21" fillId="0" borderId="0" xfId="0" applyNumberFormat="1" applyFont="1" applyFill="1" applyAlignment="1">
      <alignment horizontal="right"/>
    </xf>
    <xf numFmtId="0" fontId="21" fillId="0" borderId="14" xfId="0" applyFont="1" applyFill="1" applyBorder="1" applyAlignment="1">
      <alignment horizontal="center"/>
    </xf>
    <xf numFmtId="0" fontId="19" fillId="0" borderId="14" xfId="0" applyFont="1" applyFill="1" applyBorder="1" applyAlignment="1">
      <alignment horizontal="center"/>
    </xf>
    <xf numFmtId="49" fontId="19" fillId="0" borderId="10" xfId="0" applyNumberFormat="1" applyFont="1" applyBorder="1" applyAlignment="1">
      <alignment horizontal="center" vertical="center" wrapText="1"/>
    </xf>
    <xf numFmtId="3" fontId="21" fillId="0" borderId="17" xfId="0" applyNumberFormat="1" applyFont="1" applyFill="1" applyBorder="1" applyAlignment="1">
      <alignment horizontal="right" indent="1"/>
    </xf>
    <xf numFmtId="3" fontId="19" fillId="0" borderId="0" xfId="0" applyNumberFormat="1" applyFont="1" applyFill="1" applyBorder="1" applyAlignment="1">
      <alignment horizontal="right" indent="1"/>
    </xf>
    <xf numFmtId="3" fontId="21" fillId="0" borderId="0" xfId="0" applyNumberFormat="1" applyFont="1" applyFill="1" applyBorder="1" applyAlignment="1">
      <alignment horizontal="right" indent="1"/>
    </xf>
    <xf numFmtId="3" fontId="21" fillId="0" borderId="0" xfId="0" applyNumberFormat="1" applyFont="1" applyFill="1" applyBorder="1" applyAlignment="1" quotePrefix="1">
      <alignment horizontal="right" indent="1"/>
    </xf>
    <xf numFmtId="3" fontId="19" fillId="0" borderId="0" xfId="0" applyNumberFormat="1" applyFont="1" applyFill="1" applyBorder="1" applyAlignment="1" quotePrefix="1">
      <alignment horizontal="right" indent="1"/>
    </xf>
    <xf numFmtId="3" fontId="21" fillId="0" borderId="0" xfId="0" applyNumberFormat="1" applyFont="1" applyBorder="1" applyAlignment="1" quotePrefix="1">
      <alignment horizontal="right" indent="1"/>
    </xf>
    <xf numFmtId="3" fontId="19" fillId="0" borderId="0" xfId="0" applyNumberFormat="1" applyFont="1" applyBorder="1" applyAlignment="1" quotePrefix="1">
      <alignment horizontal="right" indent="1"/>
    </xf>
    <xf numFmtId="0" fontId="19" fillId="0" borderId="11" xfId="0" applyFont="1" applyFill="1" applyBorder="1" applyAlignment="1">
      <alignment horizontal="right" wrapText="1"/>
    </xf>
    <xf numFmtId="0" fontId="19" fillId="0" borderId="12" xfId="1989" applyFont="1" applyBorder="1" applyAlignment="1">
      <alignment horizontal="right" indent="1"/>
      <protection/>
    </xf>
    <xf numFmtId="0" fontId="37" fillId="0" borderId="0" xfId="0" applyFont="1" applyFill="1"/>
    <xf numFmtId="1" fontId="37" fillId="0" borderId="0" xfId="0" applyNumberFormat="1" applyFont="1" applyFill="1"/>
    <xf numFmtId="0" fontId="38" fillId="0" borderId="0" xfId="0" applyFont="1" applyFill="1"/>
    <xf numFmtId="0" fontId="37" fillId="0" borderId="0" xfId="0" applyFont="1" applyFill="1" applyAlignment="1">
      <alignment horizontal="center" vertical="center"/>
    </xf>
    <xf numFmtId="3" fontId="19" fillId="0" borderId="10" xfId="0" applyNumberFormat="1" applyFont="1" applyFill="1" applyBorder="1" applyAlignment="1">
      <alignment horizontal="center" vertical="center" wrapText="1"/>
    </xf>
    <xf numFmtId="167" fontId="21" fillId="0" borderId="12" xfId="0" applyNumberFormat="1" applyFont="1" applyFill="1" applyBorder="1" applyAlignment="1">
      <alignment horizontal="right" indent="1"/>
    </xf>
    <xf numFmtId="3" fontId="21" fillId="0" borderId="16" xfId="0" applyNumberFormat="1" applyFont="1" applyFill="1" applyBorder="1" applyAlignment="1">
      <alignment horizontal="right" indent="1"/>
    </xf>
    <xf numFmtId="3" fontId="21" fillId="0" borderId="13" xfId="0" applyNumberFormat="1" applyFont="1" applyFill="1" applyBorder="1" applyAlignment="1">
      <alignment horizontal="right" wrapText="1" indent="1"/>
    </xf>
    <xf numFmtId="3" fontId="19" fillId="0" borderId="13" xfId="0" applyNumberFormat="1" applyFont="1" applyFill="1" applyBorder="1" applyAlignment="1">
      <alignment horizontal="right" wrapText="1" indent="1"/>
    </xf>
    <xf numFmtId="0" fontId="19" fillId="0" borderId="0" xfId="0" applyFont="1" applyFill="1" applyAlignment="1">
      <alignment horizontal="left"/>
    </xf>
    <xf numFmtId="49" fontId="39" fillId="0" borderId="14" xfId="1992" applyNumberFormat="1" applyFont="1" applyFill="1" applyBorder="1" applyAlignment="1">
      <alignment horizontal="center"/>
      <protection/>
    </xf>
    <xf numFmtId="49" fontId="39" fillId="0" borderId="0" xfId="1992" applyNumberFormat="1" applyFont="1" applyFill="1" applyAlignment="1">
      <alignment horizontal="center"/>
      <protection/>
    </xf>
    <xf numFmtId="0" fontId="19" fillId="0" borderId="18" xfId="0" applyFont="1" applyFill="1" applyBorder="1" applyAlignment="1">
      <alignment horizontal="center" vertical="center" wrapText="1"/>
    </xf>
    <xf numFmtId="0" fontId="40" fillId="0" borderId="0" xfId="0" applyFont="1" applyFill="1" applyBorder="1" applyAlignment="1">
      <alignment/>
    </xf>
    <xf numFmtId="3" fontId="19" fillId="0" borderId="11" xfId="0" applyNumberFormat="1" applyFont="1" applyFill="1" applyBorder="1" applyAlignment="1" quotePrefix="1">
      <alignment horizontal="right" indent="1"/>
    </xf>
    <xf numFmtId="3" fontId="19" fillId="0" borderId="0" xfId="0" applyNumberFormat="1" applyFont="1" applyFill="1" applyBorder="1" applyAlignment="1">
      <alignment horizontal="center"/>
    </xf>
    <xf numFmtId="3" fontId="21" fillId="0" borderId="13" xfId="0" applyNumberFormat="1" applyFont="1" applyBorder="1" applyAlignment="1">
      <alignment horizontal="right" vertical="center" wrapText="1" indent="1"/>
    </xf>
    <xf numFmtId="3" fontId="19" fillId="0" borderId="13" xfId="0" applyNumberFormat="1" applyFont="1" applyBorder="1" applyAlignment="1">
      <alignment horizontal="right" wrapText="1" indent="1"/>
    </xf>
    <xf numFmtId="3" fontId="30" fillId="0" borderId="13" xfId="0" applyNumberFormat="1" applyFont="1" applyFill="1" applyBorder="1" applyAlignment="1">
      <alignment horizontal="right" indent="1"/>
    </xf>
    <xf numFmtId="3" fontId="21" fillId="0" borderId="11" xfId="0" applyNumberFormat="1" applyFont="1" applyBorder="1" applyAlignment="1">
      <alignment horizontal="right" wrapText="1" indent="1"/>
    </xf>
    <xf numFmtId="3" fontId="19" fillId="0" borderId="11" xfId="0" applyNumberFormat="1" applyFont="1" applyFill="1" applyBorder="1" applyAlignment="1" quotePrefix="1">
      <alignment horizontal="right" wrapText="1" indent="1"/>
    </xf>
    <xf numFmtId="3" fontId="21" fillId="0" borderId="12" xfId="0" applyNumberFormat="1" applyFont="1" applyFill="1" applyBorder="1" applyAlignment="1">
      <alignment horizontal="right" indent="1"/>
    </xf>
    <xf numFmtId="3" fontId="21" fillId="0" borderId="11" xfId="0" applyNumberFormat="1" applyFont="1" applyFill="1" applyBorder="1" applyAlignment="1" quotePrefix="1">
      <alignment horizontal="right" indent="1"/>
    </xf>
    <xf numFmtId="0" fontId="22" fillId="0" borderId="0" xfId="0" applyFont="1" applyFill="1" applyBorder="1" applyAlignment="1">
      <alignment horizontal="left"/>
    </xf>
    <xf numFmtId="3" fontId="19" fillId="0" borderId="13" xfId="0" applyNumberFormat="1" applyFont="1" applyFill="1" applyBorder="1" applyAlignment="1">
      <alignment horizontal="right" vertical="center" indent="1"/>
    </xf>
    <xf numFmtId="49" fontId="38" fillId="0" borderId="14" xfId="0" applyNumberFormat="1" applyFont="1" applyFill="1" applyBorder="1" applyAlignment="1">
      <alignment horizontal="center" wrapText="1"/>
    </xf>
    <xf numFmtId="49" fontId="37" fillId="0" borderId="14" xfId="0" applyNumberFormat="1" applyFont="1" applyFill="1" applyBorder="1" applyAlignment="1">
      <alignment horizontal="center" wrapText="1"/>
    </xf>
    <xf numFmtId="0" fontId="21" fillId="0" borderId="0" xfId="0" applyFont="1" applyFill="1" applyBorder="1" applyAlignment="1">
      <alignment horizontal="center"/>
    </xf>
    <xf numFmtId="49" fontId="41" fillId="0" borderId="14" xfId="1992" applyNumberFormat="1" applyFont="1" applyFill="1" applyBorder="1" applyAlignment="1">
      <alignment horizontal="center"/>
      <protection/>
    </xf>
    <xf numFmtId="0" fontId="19" fillId="0" borderId="13" xfId="0" applyFont="1" applyFill="1" applyBorder="1" applyAlignment="1">
      <alignment horizontal="right" indent="1"/>
    </xf>
    <xf numFmtId="164" fontId="19" fillId="0" borderId="11" xfId="0" applyNumberFormat="1" applyFont="1" applyFill="1" applyBorder="1" applyAlignment="1">
      <alignment horizontal="right" indent="1"/>
    </xf>
    <xf numFmtId="0" fontId="30" fillId="0" borderId="0" xfId="0" applyFont="1" applyBorder="1"/>
    <xf numFmtId="3" fontId="19" fillId="0" borderId="0" xfId="0" applyNumberFormat="1" applyFont="1" applyBorder="1" applyAlignment="1">
      <alignment horizontal="right" indent="1"/>
    </xf>
    <xf numFmtId="0" fontId="19" fillId="0" borderId="0" xfId="0" applyFont="1" applyAlignment="1">
      <alignment horizontal="center"/>
    </xf>
    <xf numFmtId="0" fontId="19" fillId="0" borderId="0" xfId="0" applyFont="1" applyAlignment="1">
      <alignment horizontal="right"/>
    </xf>
    <xf numFmtId="3" fontId="21" fillId="0" borderId="13" xfId="0" applyNumberFormat="1" applyFont="1" applyBorder="1" applyAlignment="1">
      <alignment horizontal="right" vertical="center" indent="1"/>
    </xf>
    <xf numFmtId="0" fontId="21" fillId="0" borderId="0" xfId="0" applyFont="1" applyAlignment="1">
      <alignment horizontal="right"/>
    </xf>
    <xf numFmtId="3" fontId="19" fillId="0" borderId="13" xfId="0" applyNumberFormat="1" applyFont="1" applyBorder="1" applyAlignment="1">
      <alignment horizontal="right" vertical="center" indent="1"/>
    </xf>
    <xf numFmtId="0" fontId="21" fillId="0" borderId="0" xfId="0" applyFont="1" applyAlignment="1">
      <alignment/>
    </xf>
    <xf numFmtId="168" fontId="21" fillId="0" borderId="13" xfId="1567" applyNumberFormat="1" applyFont="1" applyBorder="1" applyAlignment="1">
      <alignment horizontal="right" wrapText="1" indent="1"/>
    </xf>
    <xf numFmtId="168" fontId="19" fillId="0" borderId="13" xfId="1567" applyNumberFormat="1" applyFont="1" applyBorder="1" applyAlignment="1">
      <alignment horizontal="right" wrapText="1" indent="1"/>
    </xf>
    <xf numFmtId="0" fontId="39" fillId="0" borderId="18" xfId="0" applyFont="1" applyBorder="1" applyAlignment="1">
      <alignment horizontal="center" vertical="center" wrapText="1"/>
    </xf>
    <xf numFmtId="0" fontId="39" fillId="25" borderId="10" xfId="0" applyFont="1" applyFill="1" applyBorder="1" applyAlignment="1">
      <alignment horizontal="center" vertical="center" wrapText="1"/>
    </xf>
    <xf numFmtId="3" fontId="19" fillId="0" borderId="13" xfId="0" applyNumberFormat="1" applyFont="1" applyBorder="1" applyAlignment="1">
      <alignment horizontal="right" vertical="center" wrapText="1" indent="1"/>
    </xf>
    <xf numFmtId="0" fontId="39" fillId="0" borderId="10" xfId="0" applyFont="1" applyBorder="1" applyAlignment="1">
      <alignment horizontal="center" vertical="center" wrapText="1"/>
    </xf>
    <xf numFmtId="3" fontId="21" fillId="0" borderId="11" xfId="0" applyNumberFormat="1" applyFont="1" applyBorder="1" applyAlignment="1">
      <alignment horizontal="right" vertical="center" indent="1"/>
    </xf>
    <xf numFmtId="3" fontId="19" fillId="0" borderId="11" xfId="0" applyNumberFormat="1" applyFont="1" applyBorder="1" applyAlignment="1">
      <alignment horizontal="right" vertical="center" indent="1"/>
    </xf>
    <xf numFmtId="168" fontId="21" fillId="0" borderId="13" xfId="1567" applyNumberFormat="1" applyFont="1" applyBorder="1" applyAlignment="1">
      <alignment horizontal="center" vertical="center"/>
    </xf>
    <xf numFmtId="0" fontId="19" fillId="0" borderId="0" xfId="0" applyFont="1" applyBorder="1" applyAlignment="1">
      <alignment horizontal="right"/>
    </xf>
    <xf numFmtId="1" fontId="21" fillId="0" borderId="11" xfId="0" applyNumberFormat="1" applyFont="1" applyBorder="1" applyAlignment="1">
      <alignment horizontal="right" indent="1"/>
    </xf>
    <xf numFmtId="168" fontId="30" fillId="0" borderId="13" xfId="1567" applyNumberFormat="1" applyFont="1" applyBorder="1" applyAlignment="1">
      <alignment horizontal="right" wrapText="1" indent="1"/>
    </xf>
    <xf numFmtId="0" fontId="29" fillId="0" borderId="0" xfId="0" applyFont="1" applyAlignment="1">
      <alignment/>
    </xf>
    <xf numFmtId="168" fontId="42" fillId="0" borderId="13" xfId="1567" applyNumberFormat="1" applyFont="1" applyBorder="1" applyAlignment="1">
      <alignment horizontal="right" vertical="center" wrapText="1" indent="1"/>
    </xf>
    <xf numFmtId="168" fontId="43" fillId="0" borderId="13" xfId="1567" applyNumberFormat="1" applyFont="1" applyBorder="1" applyAlignment="1">
      <alignment horizontal="right" vertical="center" wrapText="1" indent="1"/>
    </xf>
    <xf numFmtId="168" fontId="30" fillId="0" borderId="16" xfId="1567" applyNumberFormat="1" applyFont="1" applyBorder="1" applyAlignment="1">
      <alignment horizontal="right" wrapText="1" indent="1"/>
    </xf>
    <xf numFmtId="0" fontId="19" fillId="0" borderId="10" xfId="1976" applyFont="1" applyFill="1" applyBorder="1" applyAlignment="1">
      <alignment horizontal="center" vertical="center" wrapText="1"/>
      <protection/>
    </xf>
    <xf numFmtId="0" fontId="21" fillId="0" borderId="0" xfId="0" applyFont="1" applyBorder="1" applyAlignment="1">
      <alignment horizontal="left"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1" fillId="0" borderId="0" xfId="0" applyFont="1" applyFill="1" applyBorder="1" applyAlignment="1">
      <alignment horizontal="left" wrapText="1"/>
    </xf>
    <xf numFmtId="0" fontId="21" fillId="0" borderId="0" xfId="0" applyFont="1" applyFill="1" applyBorder="1" applyAlignment="1">
      <alignment horizontal="left"/>
    </xf>
    <xf numFmtId="0" fontId="19" fillId="0" borderId="20" xfId="0" applyFont="1" applyBorder="1" applyAlignment="1">
      <alignment horizontal="center" vertical="center" wrapText="1"/>
    </xf>
    <xf numFmtId="1" fontId="19" fillId="0" borderId="0" xfId="0" applyNumberFormat="1" applyFont="1" applyBorder="1" applyAlignment="1">
      <alignment horizontal="right" vertical="center" wrapText="1" indent="1"/>
    </xf>
    <xf numFmtId="3" fontId="19" fillId="0" borderId="16" xfId="0" applyNumberFormat="1" applyFont="1" applyBorder="1" applyAlignment="1">
      <alignment horizontal="right" wrapText="1" indent="1"/>
    </xf>
    <xf numFmtId="49" fontId="21" fillId="0" borderId="0" xfId="0" applyNumberFormat="1" applyFont="1" applyBorder="1" applyAlignment="1">
      <alignment horizontal="left"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right" wrapText="1" indent="1"/>
    </xf>
    <xf numFmtId="0" fontId="19" fillId="0" borderId="0" xfId="0" applyFont="1" applyFill="1" applyBorder="1" applyAlignment="1">
      <alignment horizontal="left" wrapText="1" indent="1"/>
    </xf>
    <xf numFmtId="0" fontId="19" fillId="0" borderId="16" xfId="0" applyFont="1" applyFill="1" applyBorder="1" applyAlignment="1">
      <alignment horizontal="right" wrapText="1"/>
    </xf>
    <xf numFmtId="0" fontId="19" fillId="0" borderId="21" xfId="0" applyFont="1" applyFill="1" applyBorder="1" applyAlignment="1">
      <alignment horizontal="center" vertical="center" wrapText="1"/>
    </xf>
    <xf numFmtId="0" fontId="21" fillId="0" borderId="0" xfId="0" applyFont="1" applyBorder="1" applyAlignment="1">
      <alignment wrapText="1"/>
    </xf>
    <xf numFmtId="0" fontId="21" fillId="0" borderId="0" xfId="0" applyFont="1" applyBorder="1" applyAlignment="1">
      <alignment horizontal="left" wrapText="1" indent="1"/>
    </xf>
    <xf numFmtId="0" fontId="19" fillId="0" borderId="0" xfId="0" applyFont="1" applyBorder="1" applyAlignment="1">
      <alignment horizontal="left" wrapText="1" indent="2"/>
    </xf>
    <xf numFmtId="49" fontId="19" fillId="0" borderId="21" xfId="0" applyNumberFormat="1" applyFont="1" applyBorder="1" applyAlignment="1">
      <alignment horizontal="center" vertical="center" wrapText="1"/>
    </xf>
    <xf numFmtId="0" fontId="21" fillId="0" borderId="0" xfId="0" applyFont="1" applyFill="1" applyBorder="1" applyAlignment="1">
      <alignment wrapText="1"/>
    </xf>
    <xf numFmtId="49" fontId="19" fillId="0" borderId="0" xfId="0" applyNumberFormat="1" applyFont="1" applyFill="1" applyBorder="1" applyAlignment="1">
      <alignment horizontal="left" wrapText="1" indent="2"/>
    </xf>
    <xf numFmtId="49" fontId="19" fillId="0" borderId="0" xfId="0" applyNumberFormat="1" applyFont="1" applyFill="1" applyBorder="1" applyAlignment="1">
      <alignment horizontal="left" wrapText="1" indent="1"/>
    </xf>
    <xf numFmtId="0" fontId="21" fillId="0" borderId="0" xfId="0" applyFont="1" applyBorder="1" applyAlignment="1">
      <alignment vertical="center" wrapText="1"/>
    </xf>
    <xf numFmtId="0" fontId="19" fillId="0" borderId="0" xfId="0" applyFont="1" applyBorder="1" applyAlignment="1">
      <alignment horizontal="left" vertical="center" wrapText="1"/>
    </xf>
    <xf numFmtId="0" fontId="19" fillId="0" borderId="0" xfId="0" applyFont="1" applyBorder="1" applyAlignment="1">
      <alignment horizontal="left" wrapText="1"/>
    </xf>
    <xf numFmtId="0" fontId="21" fillId="0" borderId="13" xfId="1989" applyFont="1" applyBorder="1" applyAlignment="1">
      <alignment horizontal="right" wrapText="1" indent="1"/>
      <protection/>
    </xf>
    <xf numFmtId="167" fontId="19" fillId="0" borderId="13" xfId="1989" applyNumberFormat="1" applyFont="1" applyFill="1" applyBorder="1" applyAlignment="1">
      <alignment horizontal="right" wrapText="1" indent="1"/>
      <protection/>
    </xf>
    <xf numFmtId="49" fontId="38" fillId="0" borderId="0" xfId="0" applyNumberFormat="1" applyFont="1" applyFill="1" applyBorder="1" applyAlignment="1">
      <alignment horizontal="left" wrapText="1"/>
    </xf>
    <xf numFmtId="49" fontId="37" fillId="0" borderId="0" xfId="0" applyNumberFormat="1" applyFont="1" applyFill="1" applyBorder="1" applyAlignment="1">
      <alignment horizontal="left" wrapText="1" indent="1"/>
    </xf>
    <xf numFmtId="49" fontId="37" fillId="0" borderId="0" xfId="0" applyNumberFormat="1" applyFont="1" applyFill="1" applyBorder="1" applyAlignment="1">
      <alignment horizontal="left" wrapText="1" indent="2"/>
    </xf>
    <xf numFmtId="2" fontId="37" fillId="0" borderId="10" xfId="0" applyNumberFormat="1" applyFont="1" applyFill="1" applyBorder="1" applyAlignment="1">
      <alignment horizontal="center" vertical="center" wrapText="1"/>
    </xf>
    <xf numFmtId="49" fontId="41" fillId="0" borderId="0" xfId="1992" applyNumberFormat="1" applyFont="1" applyFill="1" applyBorder="1" applyAlignment="1">
      <alignment/>
      <protection/>
    </xf>
    <xf numFmtId="49" fontId="39" fillId="0" borderId="0" xfId="1992" applyNumberFormat="1" applyFont="1" applyFill="1" applyBorder="1" applyAlignment="1">
      <alignment horizontal="left" indent="1"/>
      <protection/>
    </xf>
    <xf numFmtId="49" fontId="39" fillId="0" borderId="0" xfId="1992" applyNumberFormat="1" applyFont="1" applyFill="1" applyBorder="1" applyAlignment="1">
      <alignment horizontal="left" indent="2"/>
      <protection/>
    </xf>
    <xf numFmtId="49" fontId="39" fillId="0" borderId="0" xfId="1992" applyNumberFormat="1" applyFont="1" applyFill="1" applyBorder="1" applyAlignment="1">
      <alignment horizontal="left" indent="3"/>
      <protection/>
    </xf>
    <xf numFmtId="49" fontId="41" fillId="0" borderId="0" xfId="1992" applyNumberFormat="1" applyFont="1" applyFill="1" applyBorder="1" applyAlignment="1">
      <alignment horizontal="left" indent="1"/>
      <protection/>
    </xf>
    <xf numFmtId="49" fontId="39" fillId="0" borderId="0" xfId="1992" applyNumberFormat="1" applyFont="1" applyFill="1" applyBorder="1" applyAlignment="1">
      <alignment/>
      <protection/>
    </xf>
    <xf numFmtId="0" fontId="21" fillId="0" borderId="0" xfId="0" applyFont="1" applyBorder="1" applyAlignment="1">
      <alignment horizontal="left" wrapText="1" indent="2"/>
    </xf>
    <xf numFmtId="0" fontId="19" fillId="0" borderId="0" xfId="0" applyFont="1" applyBorder="1" applyAlignment="1">
      <alignment horizontal="justify"/>
    </xf>
    <xf numFmtId="0" fontId="19" fillId="0" borderId="0" xfId="0" applyFont="1" applyFill="1" applyBorder="1" applyAlignment="1">
      <alignment wrapText="1"/>
    </xf>
    <xf numFmtId="0" fontId="21" fillId="0" borderId="0" xfId="0" applyFont="1" applyFill="1" applyBorder="1" applyAlignment="1">
      <alignment horizontal="left" wrapText="1" indent="1"/>
    </xf>
    <xf numFmtId="3" fontId="19" fillId="0" borderId="21" xfId="0" applyNumberFormat="1" applyFont="1" applyFill="1" applyBorder="1" applyAlignment="1">
      <alignment horizontal="center" vertical="center" wrapText="1"/>
    </xf>
    <xf numFmtId="164" fontId="21" fillId="0" borderId="0" xfId="0" applyNumberFormat="1" applyFont="1" applyFill="1" applyBorder="1" applyAlignment="1" applyProtection="1">
      <alignment/>
      <protection/>
    </xf>
    <xf numFmtId="0" fontId="19" fillId="0" borderId="0" xfId="0" applyFont="1" applyFill="1" applyBorder="1" applyAlignment="1">
      <alignment horizontal="left" indent="1"/>
    </xf>
    <xf numFmtId="0" fontId="19" fillId="0" borderId="0" xfId="0" applyFont="1" applyFill="1" applyBorder="1" applyAlignment="1">
      <alignment horizontal="left" indent="2"/>
    </xf>
    <xf numFmtId="164" fontId="19" fillId="0" borderId="0" xfId="0" applyNumberFormat="1" applyFont="1" applyFill="1" applyBorder="1" applyAlignment="1" applyProtection="1">
      <alignment horizontal="left" indent="1"/>
      <protection/>
    </xf>
    <xf numFmtId="0" fontId="19" fillId="0" borderId="21" xfId="0" applyFont="1" applyBorder="1" applyAlignment="1">
      <alignment horizontal="center" vertical="center" wrapText="1"/>
    </xf>
    <xf numFmtId="164" fontId="21" fillId="0" borderId="0" xfId="0" applyNumberFormat="1" applyFont="1" applyBorder="1" applyAlignment="1" applyProtection="1">
      <alignment/>
      <protection/>
    </xf>
    <xf numFmtId="0" fontId="19" fillId="0" borderId="0" xfId="0" applyFont="1" applyBorder="1" applyAlignment="1">
      <alignment horizontal="left" indent="1"/>
    </xf>
    <xf numFmtId="0" fontId="19" fillId="0" borderId="0" xfId="0" applyFont="1" applyBorder="1" applyAlignment="1">
      <alignment horizontal="left" indent="2"/>
    </xf>
    <xf numFmtId="0" fontId="21" fillId="0" borderId="0" xfId="0" applyFont="1" applyFill="1" applyBorder="1" applyAlignment="1">
      <alignment horizontal="left" indent="1"/>
    </xf>
    <xf numFmtId="49" fontId="19" fillId="0" borderId="0" xfId="0" applyNumberFormat="1" applyFont="1" applyFill="1" applyBorder="1" applyAlignment="1">
      <alignment horizontal="left" vertical="center" wrapText="1" indent="1"/>
    </xf>
    <xf numFmtId="168" fontId="21" fillId="0" borderId="11" xfId="1567" applyNumberFormat="1" applyFont="1" applyBorder="1" applyAlignment="1">
      <alignment horizontal="right" wrapText="1" indent="1"/>
    </xf>
    <xf numFmtId="168" fontId="19" fillId="0" borderId="11" xfId="1567" applyNumberFormat="1" applyFont="1" applyBorder="1" applyAlignment="1">
      <alignment horizontal="right" wrapText="1" indent="1"/>
    </xf>
    <xf numFmtId="168" fontId="21" fillId="0" borderId="16" xfId="0" applyNumberFormat="1" applyFont="1" applyBorder="1" applyAlignment="1">
      <alignment horizontal="right" wrapText="1" indent="1"/>
    </xf>
    <xf numFmtId="0" fontId="40" fillId="0" borderId="0" xfId="0" applyFont="1" applyBorder="1" applyAlignment="1">
      <alignment horizontal="left"/>
    </xf>
    <xf numFmtId="49" fontId="30" fillId="0" borderId="0" xfId="0" applyNumberFormat="1" applyFont="1" applyFill="1" applyBorder="1" applyAlignment="1">
      <alignment horizontal="left" wrapText="1"/>
    </xf>
    <xf numFmtId="0" fontId="30" fillId="0" borderId="0" xfId="0" applyFont="1" applyBorder="1" applyAlignment="1">
      <alignment horizontal="left"/>
    </xf>
    <xf numFmtId="0" fontId="30" fillId="0" borderId="0" xfId="0" applyFont="1" applyBorder="1" applyAlignment="1">
      <alignment horizontal="left" indent="1"/>
    </xf>
    <xf numFmtId="0" fontId="30" fillId="0" borderId="0" xfId="0" applyFont="1" applyBorder="1" applyAlignment="1">
      <alignment horizontal="left" indent="2"/>
    </xf>
    <xf numFmtId="0" fontId="30" fillId="0" borderId="0" xfId="0" applyFont="1" applyBorder="1" applyAlignment="1">
      <alignment horizontal="left" wrapText="1" indent="2"/>
    </xf>
    <xf numFmtId="3" fontId="19" fillId="0" borderId="16" xfId="0" applyNumberFormat="1" applyFont="1" applyBorder="1" applyAlignment="1">
      <alignment horizontal="right" vertical="center" wrapText="1" indent="1"/>
    </xf>
    <xf numFmtId="167" fontId="19" fillId="0" borderId="13" xfId="0" applyNumberFormat="1" applyFont="1" applyBorder="1" applyAlignment="1">
      <alignment horizontal="right" vertical="center" wrapText="1" indent="1"/>
    </xf>
    <xf numFmtId="167" fontId="19" fillId="0" borderId="11" xfId="0" applyNumberFormat="1" applyFont="1" applyBorder="1" applyAlignment="1">
      <alignment horizontal="right" vertical="center" wrapText="1" indent="1"/>
    </xf>
    <xf numFmtId="0" fontId="21" fillId="0" borderId="0" xfId="0" applyFont="1" applyBorder="1" applyAlignment="1">
      <alignment horizontal="left" indent="1"/>
    </xf>
    <xf numFmtId="0" fontId="21" fillId="0" borderId="0" xfId="0" applyFont="1" applyBorder="1" applyAlignment="1">
      <alignment horizontal="left" indent="2"/>
    </xf>
    <xf numFmtId="170" fontId="21" fillId="0" borderId="11" xfId="1567" applyNumberFormat="1" applyFont="1" applyBorder="1" applyAlignment="1">
      <alignment horizontal="right" wrapText="1" indent="1"/>
    </xf>
    <xf numFmtId="170" fontId="19" fillId="0" borderId="11" xfId="1567" applyNumberFormat="1" applyFont="1" applyBorder="1" applyAlignment="1">
      <alignment horizontal="right" wrapText="1" indent="1"/>
    </xf>
    <xf numFmtId="0" fontId="39" fillId="25" borderId="21" xfId="0" applyFont="1" applyFill="1" applyBorder="1" applyAlignment="1">
      <alignment horizontal="center" vertical="center" wrapText="1"/>
    </xf>
    <xf numFmtId="0" fontId="39" fillId="0" borderId="22" xfId="0" applyFont="1" applyBorder="1" applyAlignment="1">
      <alignment horizontal="center" vertical="center" wrapText="1"/>
    </xf>
    <xf numFmtId="168" fontId="21" fillId="0" borderId="12" xfId="1567" applyNumberFormat="1" applyFont="1" applyBorder="1" applyAlignment="1">
      <alignment horizontal="center" vertical="center"/>
    </xf>
    <xf numFmtId="1" fontId="21" fillId="0" borderId="12" xfId="0" applyNumberFormat="1" applyFont="1" applyBorder="1" applyAlignment="1">
      <alignment horizontal="right" indent="1"/>
    </xf>
    <xf numFmtId="170" fontId="30" fillId="0" borderId="11" xfId="1567" applyNumberFormat="1" applyFont="1" applyBorder="1" applyAlignment="1">
      <alignment horizontal="right" wrapText="1" indent="1"/>
    </xf>
    <xf numFmtId="168" fontId="30" fillId="0" borderId="12" xfId="1567" applyNumberFormat="1" applyFont="1" applyBorder="1" applyAlignment="1">
      <alignment horizontal="right" wrapText="1" indent="1"/>
    </xf>
    <xf numFmtId="168" fontId="42" fillId="0" borderId="11" xfId="1567" applyNumberFormat="1" applyFont="1" applyBorder="1" applyAlignment="1">
      <alignment horizontal="right" vertical="center" wrapText="1" indent="1"/>
    </xf>
    <xf numFmtId="168" fontId="43" fillId="0" borderId="11" xfId="1567" applyNumberFormat="1" applyFont="1" applyBorder="1" applyAlignment="1">
      <alignment horizontal="right" vertical="center" wrapText="1" indent="1"/>
    </xf>
    <xf numFmtId="0" fontId="31" fillId="0" borderId="18" xfId="0" applyFont="1" applyBorder="1" applyAlignment="1">
      <alignment horizontal="center" vertical="center" wrapText="1"/>
    </xf>
    <xf numFmtId="0" fontId="31" fillId="0"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31" fillId="0" borderId="21" xfId="0" applyFont="1" applyBorder="1" applyAlignment="1">
      <alignment horizontal="center" vertical="center" wrapText="1"/>
    </xf>
    <xf numFmtId="164" fontId="21" fillId="0" borderId="13" xfId="0" applyNumberFormat="1" applyFont="1" applyFill="1" applyBorder="1" applyAlignment="1">
      <alignment horizontal="right" indent="1"/>
    </xf>
    <xf numFmtId="164" fontId="19" fillId="0" borderId="13" xfId="0" applyNumberFormat="1" applyFont="1" applyFill="1" applyBorder="1" applyAlignment="1">
      <alignment horizontal="right" indent="1"/>
    </xf>
    <xf numFmtId="164" fontId="19" fillId="0" borderId="13" xfId="0" applyNumberFormat="1" applyFont="1" applyFill="1" applyBorder="1" applyAlignment="1">
      <alignment horizontal="right" wrapText="1" indent="1"/>
    </xf>
    <xf numFmtId="49" fontId="19" fillId="0" borderId="0" xfId="0" applyNumberFormat="1" applyFont="1" applyFill="1" applyAlignment="1">
      <alignment horizontal="left" wrapText="1" indent="2"/>
    </xf>
    <xf numFmtId="49" fontId="19" fillId="0" borderId="0" xfId="0" applyNumberFormat="1" applyFont="1" applyFill="1" applyAlignment="1">
      <alignment horizontal="left" wrapText="1" indent="1"/>
    </xf>
    <xf numFmtId="49" fontId="21" fillId="0" borderId="0" xfId="0" applyNumberFormat="1" applyFont="1" applyFill="1" applyAlignment="1">
      <alignment horizontal="left" wrapText="1" indent="1"/>
    </xf>
    <xf numFmtId="49" fontId="19" fillId="0" borderId="0" xfId="0" applyNumberFormat="1" applyFont="1" applyFill="1" applyAlignment="1">
      <alignment horizontal="left" wrapText="1"/>
    </xf>
    <xf numFmtId="49" fontId="21" fillId="0" borderId="0" xfId="0" applyNumberFormat="1" applyFont="1" applyFill="1" applyAlignment="1">
      <alignment horizontal="left" wrapText="1"/>
    </xf>
    <xf numFmtId="49" fontId="21" fillId="0" borderId="0" xfId="0" applyNumberFormat="1" applyFont="1" applyFill="1" applyAlignment="1">
      <alignment horizontal="left" wrapText="1" indent="2"/>
    </xf>
    <xf numFmtId="164" fontId="21" fillId="0" borderId="11" xfId="0" applyNumberFormat="1" applyFont="1" applyFill="1" applyBorder="1" applyAlignment="1">
      <alignment horizontal="right" indent="1"/>
    </xf>
    <xf numFmtId="164" fontId="19" fillId="0" borderId="0" xfId="0" applyNumberFormat="1" applyFont="1" applyFill="1" applyAlignment="1">
      <alignment horizontal="right" indent="1"/>
    </xf>
    <xf numFmtId="164" fontId="19" fillId="0" borderId="0" xfId="0" applyNumberFormat="1" applyFont="1" applyFill="1" applyBorder="1" applyAlignment="1">
      <alignment horizontal="right" indent="1"/>
    </xf>
    <xf numFmtId="3" fontId="21" fillId="0" borderId="16" xfId="0" applyNumberFormat="1" applyFont="1" applyFill="1" applyBorder="1" applyAlignment="1">
      <alignment horizontal="right" wrapText="1" indent="1"/>
    </xf>
    <xf numFmtId="168" fontId="21" fillId="0" borderId="16" xfId="0" applyNumberFormat="1" applyFont="1" applyFill="1" applyBorder="1" applyAlignment="1">
      <alignment horizontal="right" wrapText="1" indent="1"/>
    </xf>
    <xf numFmtId="168" fontId="21" fillId="0" borderId="13" xfId="1567" applyNumberFormat="1" applyFont="1" applyFill="1" applyBorder="1" applyAlignment="1">
      <alignment horizontal="right" wrapText="1" indent="1"/>
    </xf>
    <xf numFmtId="168" fontId="19" fillId="0" borderId="13" xfId="0" applyNumberFormat="1" applyFont="1" applyFill="1" applyBorder="1" applyAlignment="1">
      <alignment horizontal="right" wrapText="1" indent="1"/>
    </xf>
    <xf numFmtId="168" fontId="21" fillId="0" borderId="13" xfId="0" applyNumberFormat="1" applyFont="1" applyFill="1" applyBorder="1" applyAlignment="1">
      <alignment horizontal="right" wrapText="1" indent="1"/>
    </xf>
    <xf numFmtId="3" fontId="19" fillId="0" borderId="0" xfId="0" applyNumberFormat="1" applyFont="1" applyFill="1" applyBorder="1" applyAlignment="1">
      <alignment horizontal="left" indent="1"/>
    </xf>
    <xf numFmtId="3" fontId="30" fillId="0" borderId="11" xfId="0" applyNumberFormat="1" applyFont="1" applyFill="1" applyBorder="1" applyAlignment="1">
      <alignment horizontal="right" indent="1"/>
    </xf>
    <xf numFmtId="0" fontId="19" fillId="0" borderId="0" xfId="0" applyFont="1" applyFill="1" applyBorder="1" applyAlignment="1">
      <alignment horizontal="left" wrapText="1"/>
    </xf>
    <xf numFmtId="3" fontId="30" fillId="0" borderId="11" xfId="0" applyNumberFormat="1" applyFont="1" applyFill="1" applyBorder="1" applyAlignment="1" quotePrefix="1">
      <alignment horizontal="right" indent="1"/>
    </xf>
    <xf numFmtId="0" fontId="19" fillId="0" borderId="22" xfId="0" applyFont="1" applyFill="1" applyBorder="1" applyAlignment="1">
      <alignment horizontal="center" vertical="center" wrapText="1"/>
    </xf>
    <xf numFmtId="0" fontId="40" fillId="0" borderId="0" xfId="0" applyFont="1" applyFill="1"/>
    <xf numFmtId="3" fontId="43" fillId="0" borderId="16" xfId="0" applyNumberFormat="1" applyFont="1" applyBorder="1" applyAlignment="1">
      <alignment horizontal="right" indent="1"/>
    </xf>
    <xf numFmtId="3" fontId="42" fillId="0" borderId="13" xfId="0" applyNumberFormat="1" applyFont="1" applyBorder="1" applyAlignment="1">
      <alignment horizontal="right" indent="1"/>
    </xf>
    <xf numFmtId="164" fontId="42" fillId="0" borderId="0" xfId="0" applyNumberFormat="1" applyFont="1" applyAlignment="1">
      <alignment horizontal="right" indent="1"/>
    </xf>
    <xf numFmtId="3" fontId="21" fillId="0" borderId="13" xfId="0" applyNumberFormat="1" applyFont="1" applyFill="1" applyBorder="1" applyAlignment="1">
      <alignment horizontal="right" vertical="center" indent="1"/>
    </xf>
    <xf numFmtId="3" fontId="21" fillId="0" borderId="11" xfId="0" applyNumberFormat="1" applyFont="1" applyFill="1" applyBorder="1" applyAlignment="1">
      <alignment horizontal="right" vertical="center" indent="1"/>
    </xf>
    <xf numFmtId="3" fontId="21" fillId="0" borderId="13" xfId="1976" applyNumberFormat="1" applyFont="1" applyFill="1" applyBorder="1" applyAlignment="1">
      <alignment horizontal="right" vertical="center" wrapText="1" indent="1"/>
      <protection/>
    </xf>
    <xf numFmtId="3" fontId="21" fillId="0" borderId="11" xfId="1976" applyNumberFormat="1" applyFont="1" applyFill="1" applyBorder="1" applyAlignment="1">
      <alignment horizontal="right" vertical="center" wrapText="1" indent="1"/>
      <protection/>
    </xf>
    <xf numFmtId="0" fontId="19" fillId="0" borderId="0" xfId="0" applyFont="1" applyBorder="1" applyAlignment="1">
      <alignment horizontal="center" wrapText="1"/>
    </xf>
    <xf numFmtId="0" fontId="19" fillId="0" borderId="19" xfId="0" applyNumberFormat="1" applyFont="1" applyBorder="1" applyAlignment="1">
      <alignment horizontal="center" vertical="center" wrapText="1"/>
    </xf>
    <xf numFmtId="164" fontId="19" fillId="0" borderId="19" xfId="0" applyNumberFormat="1" applyFont="1" applyFill="1" applyBorder="1" applyAlignment="1">
      <alignment horizontal="center" vertical="center" wrapText="1"/>
    </xf>
    <xf numFmtId="164" fontId="21" fillId="0" borderId="11" xfId="0" applyNumberFormat="1" applyFont="1" applyFill="1" applyBorder="1" applyAlignment="1">
      <alignment horizontal="right" wrapText="1" indent="1"/>
    </xf>
    <xf numFmtId="164" fontId="21" fillId="0" borderId="0" xfId="0" applyNumberFormat="1" applyFont="1" applyAlignment="1">
      <alignment horizontal="right" indent="1"/>
    </xf>
    <xf numFmtId="164" fontId="30" fillId="0" borderId="0" xfId="0" applyNumberFormat="1" applyFont="1" applyAlignment="1">
      <alignment horizontal="right" indent="1"/>
    </xf>
    <xf numFmtId="164" fontId="30" fillId="0" borderId="11" xfId="0" applyNumberFormat="1" applyFont="1" applyBorder="1" applyAlignment="1">
      <alignment horizontal="right" indent="1"/>
    </xf>
    <xf numFmtId="164" fontId="19" fillId="0" borderId="0" xfId="0" applyNumberFormat="1" applyFont="1" applyAlignment="1">
      <alignment horizontal="right" indent="1"/>
    </xf>
    <xf numFmtId="164" fontId="19" fillId="0" borderId="11" xfId="0" applyNumberFormat="1" applyFont="1" applyFill="1" applyBorder="1" applyAlignment="1">
      <alignment horizontal="right" wrapText="1" indent="1"/>
    </xf>
    <xf numFmtId="164" fontId="2" fillId="0" borderId="0" xfId="0" applyNumberFormat="1" applyFont="1" applyAlignment="1">
      <alignment horizontal="right" indent="1"/>
    </xf>
    <xf numFmtId="164" fontId="2" fillId="0" borderId="11" xfId="0" applyNumberFormat="1" applyFont="1" applyBorder="1" applyAlignment="1">
      <alignment horizontal="right" indent="1"/>
    </xf>
    <xf numFmtId="164" fontId="19" fillId="0" borderId="0" xfId="0" applyNumberFormat="1" applyFont="1" applyFill="1" applyBorder="1" applyAlignment="1">
      <alignment horizontal="right" wrapText="1" indent="1"/>
    </xf>
    <xf numFmtId="164" fontId="2" fillId="0" borderId="0" xfId="0" applyNumberFormat="1" applyFont="1" applyBorder="1" applyAlignment="1">
      <alignment horizontal="right" indent="1"/>
    </xf>
    <xf numFmtId="164" fontId="2" fillId="0" borderId="13" xfId="0" applyNumberFormat="1" applyFont="1" applyBorder="1" applyAlignment="1">
      <alignment horizontal="right" indent="1"/>
    </xf>
    <xf numFmtId="0" fontId="19" fillId="0" borderId="13" xfId="0" applyFont="1" applyFill="1" applyBorder="1"/>
    <xf numFmtId="0" fontId="21" fillId="0" borderId="13" xfId="0" applyFont="1" applyFill="1" applyBorder="1" applyAlignment="1">
      <alignment horizontal="right" wrapText="1" indent="1"/>
    </xf>
    <xf numFmtId="164" fontId="21" fillId="0" borderId="0" xfId="0" applyNumberFormat="1" applyFont="1" applyFill="1" applyBorder="1" applyAlignment="1">
      <alignment horizontal="right" indent="1"/>
    </xf>
    <xf numFmtId="0" fontId="19" fillId="0" borderId="13" xfId="0" applyFont="1" applyFill="1" applyBorder="1" applyAlignment="1">
      <alignment horizontal="right" wrapText="1" indent="1"/>
    </xf>
    <xf numFmtId="1" fontId="19" fillId="0" borderId="11" xfId="0" applyNumberFormat="1" applyFont="1" applyBorder="1" applyAlignment="1">
      <alignment horizontal="right" indent="1"/>
    </xf>
    <xf numFmtId="1" fontId="19" fillId="0" borderId="13" xfId="0" applyNumberFormat="1" applyFont="1" applyFill="1" applyBorder="1" applyAlignment="1">
      <alignment horizontal="right" wrapText="1" indent="1"/>
    </xf>
    <xf numFmtId="1" fontId="19" fillId="0" borderId="0" xfId="0" applyNumberFormat="1" applyFont="1" applyFill="1" applyBorder="1" applyAlignment="1">
      <alignment horizontal="center"/>
    </xf>
    <xf numFmtId="0" fontId="19" fillId="0" borderId="18" xfId="1976" applyFont="1" applyFill="1" applyBorder="1" applyAlignment="1">
      <alignment horizontal="center" vertical="center" wrapText="1"/>
      <protection/>
    </xf>
    <xf numFmtId="0" fontId="19" fillId="0" borderId="14" xfId="0" applyFont="1" applyFill="1" applyBorder="1"/>
    <xf numFmtId="0" fontId="19" fillId="0" borderId="11" xfId="0" applyFont="1" applyFill="1" applyBorder="1"/>
    <xf numFmtId="164" fontId="19" fillId="0" borderId="14" xfId="0" applyNumberFormat="1" applyFont="1" applyFill="1" applyBorder="1" applyAlignment="1">
      <alignment horizontal="right" indent="1"/>
    </xf>
    <xf numFmtId="0" fontId="19" fillId="0" borderId="22" xfId="1976" applyFont="1" applyFill="1" applyBorder="1" applyAlignment="1">
      <alignment horizontal="center" vertical="center" wrapText="1"/>
      <protection/>
    </xf>
    <xf numFmtId="167" fontId="19" fillId="0" borderId="0" xfId="0" applyNumberFormat="1" applyFont="1" applyBorder="1" applyAlignment="1">
      <alignment horizontal="right" vertical="center" wrapText="1" indent="1"/>
    </xf>
    <xf numFmtId="49" fontId="42" fillId="0" borderId="0" xfId="0" applyNumberFormat="1" applyFont="1" applyAlignment="1">
      <alignment horizontal="left" indent="3"/>
    </xf>
    <xf numFmtId="3" fontId="42" fillId="0" borderId="0" xfId="0" applyNumberFormat="1" applyFont="1" applyAlignment="1">
      <alignment horizontal="right" indent="1"/>
    </xf>
    <xf numFmtId="3" fontId="43" fillId="0" borderId="0" xfId="0" applyNumberFormat="1" applyFont="1" applyAlignment="1">
      <alignment horizontal="right" indent="1"/>
    </xf>
    <xf numFmtId="3" fontId="42" fillId="0" borderId="11" xfId="0" applyNumberFormat="1" applyFont="1" applyBorder="1" applyAlignment="1">
      <alignment horizontal="right" indent="1"/>
    </xf>
    <xf numFmtId="167" fontId="42" fillId="0" borderId="0" xfId="0" applyNumberFormat="1" applyFont="1" applyAlignment="1">
      <alignment horizontal="right" indent="1"/>
    </xf>
    <xf numFmtId="168" fontId="2" fillId="0" borderId="13" xfId="1567" applyNumberFormat="1" applyFont="1" applyBorder="1" applyAlignment="1">
      <alignment horizontal="right" wrapText="1" indent="1"/>
    </xf>
    <xf numFmtId="169" fontId="19" fillId="0" borderId="13" xfId="1567" applyNumberFormat="1" applyFont="1" applyBorder="1" applyAlignment="1">
      <alignment horizontal="right" wrapText="1" indent="1"/>
    </xf>
    <xf numFmtId="167" fontId="19" fillId="0" borderId="0" xfId="0" applyNumberFormat="1" applyFont="1"/>
    <xf numFmtId="167" fontId="19" fillId="0" borderId="21" xfId="0" applyNumberFormat="1" applyFont="1" applyBorder="1" applyAlignment="1">
      <alignment horizontal="center" vertical="center" wrapText="1"/>
    </xf>
    <xf numFmtId="167" fontId="21" fillId="0" borderId="12" xfId="1567" applyNumberFormat="1" applyFont="1" applyBorder="1" applyAlignment="1">
      <alignment horizontal="center" vertical="center"/>
    </xf>
    <xf numFmtId="167" fontId="21" fillId="0" borderId="11" xfId="1567" applyNumberFormat="1" applyFont="1" applyBorder="1" applyAlignment="1">
      <alignment horizontal="right" wrapText="1" indent="1"/>
    </xf>
    <xf numFmtId="167" fontId="19" fillId="0" borderId="11" xfId="1567" applyNumberFormat="1" applyFont="1" applyBorder="1" applyAlignment="1">
      <alignment horizontal="right" wrapText="1" indent="1"/>
    </xf>
    <xf numFmtId="167" fontId="19" fillId="0" borderId="12" xfId="0" applyNumberFormat="1" applyFont="1" applyBorder="1" applyAlignment="1">
      <alignment horizontal="right" indent="1"/>
    </xf>
    <xf numFmtId="1" fontId="19" fillId="0" borderId="12" xfId="0" applyNumberFormat="1" applyFont="1" applyBorder="1" applyAlignment="1">
      <alignment horizontal="right" indent="1"/>
    </xf>
    <xf numFmtId="167" fontId="21" fillId="0" borderId="13" xfId="1567" applyNumberFormat="1" applyFont="1" applyBorder="1" applyAlignment="1">
      <alignment horizontal="right" wrapText="1" indent="1"/>
    </xf>
    <xf numFmtId="167" fontId="19" fillId="0" borderId="13" xfId="1567" applyNumberFormat="1" applyFont="1" applyBorder="1" applyAlignment="1">
      <alignment horizontal="right" wrapText="1" indent="1"/>
    </xf>
    <xf numFmtId="0" fontId="2" fillId="0" borderId="21" xfId="0" applyFont="1" applyFill="1" applyBorder="1" applyAlignment="1">
      <alignment horizontal="center" vertical="center" wrapText="1"/>
    </xf>
    <xf numFmtId="0" fontId="2" fillId="0" borderId="21" xfId="0" applyFont="1" applyBorder="1" applyAlignment="1">
      <alignment horizontal="center" vertical="center" wrapText="1"/>
    </xf>
    <xf numFmtId="3" fontId="2" fillId="0" borderId="13" xfId="0" applyNumberFormat="1" applyFont="1" applyFill="1" applyBorder="1" applyAlignment="1">
      <alignment horizontal="right" indent="1"/>
    </xf>
    <xf numFmtId="3" fontId="2" fillId="0" borderId="11" xfId="0" applyNumberFormat="1" applyFont="1" applyFill="1" applyBorder="1" applyAlignment="1">
      <alignment horizontal="right" indent="1"/>
    </xf>
    <xf numFmtId="3" fontId="2" fillId="0" borderId="11" xfId="0" applyNumberFormat="1" applyFont="1" applyFill="1" applyBorder="1" applyAlignment="1" quotePrefix="1">
      <alignment horizontal="right" indent="1"/>
    </xf>
    <xf numFmtId="3" fontId="2" fillId="0" borderId="13" xfId="0" applyNumberFormat="1" applyFont="1" applyFill="1" applyBorder="1" applyAlignment="1" quotePrefix="1">
      <alignment horizontal="right" indent="1"/>
    </xf>
    <xf numFmtId="0" fontId="2" fillId="0" borderId="11" xfId="0" applyFont="1" applyFill="1" applyBorder="1" applyAlignment="1">
      <alignment horizontal="right" vertical="top" wrapText="1" indent="1"/>
    </xf>
    <xf numFmtId="168" fontId="19" fillId="0" borderId="0" xfId="1567" applyNumberFormat="1" applyFont="1" applyBorder="1" applyAlignment="1">
      <alignment horizontal="right" wrapText="1" indent="1"/>
    </xf>
    <xf numFmtId="164" fontId="30" fillId="0" borderId="13" xfId="0" applyNumberFormat="1" applyFont="1" applyBorder="1" applyAlignment="1">
      <alignment horizontal="right" indent="1"/>
    </xf>
    <xf numFmtId="0" fontId="2" fillId="0" borderId="13" xfId="0" applyFont="1" applyBorder="1" applyAlignment="1">
      <alignment horizontal="right" indent="1"/>
    </xf>
    <xf numFmtId="164" fontId="21" fillId="0" borderId="16" xfId="0" applyNumberFormat="1" applyFont="1" applyFill="1" applyBorder="1" applyAlignment="1">
      <alignment horizontal="right" indent="1"/>
    </xf>
    <xf numFmtId="3" fontId="21" fillId="0" borderId="0" xfId="0" applyNumberFormat="1" applyFont="1" applyFill="1" applyAlignment="1">
      <alignment horizontal="right" indent="1"/>
    </xf>
    <xf numFmtId="3" fontId="19" fillId="0" borderId="0" xfId="0" applyNumberFormat="1" applyFont="1" applyFill="1" applyAlignment="1">
      <alignment horizontal="right" indent="1"/>
    </xf>
    <xf numFmtId="167" fontId="19" fillId="0" borderId="11" xfId="0" applyNumberFormat="1" applyFont="1" applyFill="1" applyBorder="1" applyAlignment="1">
      <alignment horizontal="right" vertical="center" indent="1"/>
    </xf>
    <xf numFmtId="0" fontId="19" fillId="0" borderId="11" xfId="1989" applyFont="1" applyBorder="1" applyAlignment="1">
      <alignment horizontal="right" vertical="center" wrapText="1" indent="1"/>
      <protection/>
    </xf>
    <xf numFmtId="0" fontId="19" fillId="0" borderId="16" xfId="1989" applyFont="1" applyBorder="1" applyAlignment="1">
      <alignment horizontal="right" vertical="center" wrapText="1" indent="1"/>
      <protection/>
    </xf>
    <xf numFmtId="0" fontId="19" fillId="0" borderId="12" xfId="1989" applyFont="1" applyBorder="1" applyAlignment="1">
      <alignment horizontal="right" vertical="center" wrapText="1" indent="1"/>
      <protection/>
    </xf>
    <xf numFmtId="3" fontId="19" fillId="0" borderId="16" xfId="0" applyNumberFormat="1" applyFont="1" applyFill="1" applyBorder="1" applyAlignment="1">
      <alignment horizontal="right" indent="1"/>
    </xf>
    <xf numFmtId="3" fontId="19" fillId="0" borderId="15" xfId="0" applyNumberFormat="1" applyFont="1" applyFill="1" applyBorder="1" applyAlignment="1">
      <alignment horizontal="right" indent="1"/>
    </xf>
    <xf numFmtId="3" fontId="19" fillId="0" borderId="12" xfId="0" applyNumberFormat="1" applyFont="1" applyFill="1" applyBorder="1" applyAlignment="1">
      <alignment horizontal="right" indent="1"/>
    </xf>
    <xf numFmtId="0" fontId="19" fillId="0" borderId="14" xfId="0" applyFont="1" applyFill="1" applyBorder="1" applyAlignment="1">
      <alignment horizontal="right" indent="1"/>
    </xf>
    <xf numFmtId="1" fontId="19" fillId="0" borderId="0" xfId="0" applyNumberFormat="1" applyFont="1" applyFill="1" applyBorder="1" applyAlignment="1">
      <alignment horizontal="right" indent="1"/>
    </xf>
    <xf numFmtId="0" fontId="19" fillId="0" borderId="11" xfId="0" applyFont="1" applyFill="1" applyBorder="1" applyAlignment="1">
      <alignment horizontal="right" indent="1"/>
    </xf>
    <xf numFmtId="1" fontId="19" fillId="0" borderId="13" xfId="0" applyNumberFormat="1" applyFont="1" applyFill="1" applyBorder="1" applyAlignment="1">
      <alignment horizontal="right" indent="1"/>
    </xf>
    <xf numFmtId="164" fontId="37" fillId="0" borderId="13" xfId="0" applyNumberFormat="1" applyFont="1" applyFill="1" applyBorder="1" applyAlignment="1">
      <alignment horizontal="right" indent="1"/>
    </xf>
    <xf numFmtId="164" fontId="21" fillId="0" borderId="0" xfId="0" applyNumberFormat="1" applyFont="1" applyBorder="1" applyAlignment="1">
      <alignment horizontal="right" indent="1"/>
    </xf>
    <xf numFmtId="3" fontId="30" fillId="0" borderId="13" xfId="0" applyNumberFormat="1" applyFont="1" applyBorder="1" applyAlignment="1">
      <alignment horizontal="right" indent="1"/>
    </xf>
    <xf numFmtId="0" fontId="21" fillId="0" borderId="0" xfId="0" applyFont="1" applyBorder="1" applyAlignment="1">
      <alignment horizontal="right" indent="1"/>
    </xf>
    <xf numFmtId="3" fontId="2" fillId="0" borderId="13" xfId="0" applyNumberFormat="1" applyFont="1" applyBorder="1" applyAlignment="1">
      <alignment horizontal="right" indent="1"/>
    </xf>
    <xf numFmtId="164" fontId="19" fillId="0" borderId="0" xfId="0" applyNumberFormat="1" applyFont="1" applyBorder="1" applyAlignment="1">
      <alignment horizontal="right" indent="1"/>
    </xf>
    <xf numFmtId="0" fontId="19" fillId="0" borderId="0" xfId="0" applyFont="1" applyBorder="1" applyAlignment="1">
      <alignment horizontal="right" indent="1"/>
    </xf>
    <xf numFmtId="164" fontId="19" fillId="0" borderId="11" xfId="1995" applyNumberFormat="1" applyFont="1" applyBorder="1" applyAlignment="1">
      <alignment horizontal="right" indent="1"/>
      <protection/>
    </xf>
    <xf numFmtId="1" fontId="19" fillId="0" borderId="11" xfId="1995" applyNumberFormat="1" applyFont="1" applyBorder="1" applyAlignment="1">
      <alignment horizontal="right" indent="1"/>
      <protection/>
    </xf>
    <xf numFmtId="1" fontId="19" fillId="0" borderId="11" xfId="1995" applyNumberFormat="1" applyFont="1" applyFill="1" applyBorder="1" applyAlignment="1">
      <alignment horizontal="right" indent="1"/>
      <protection/>
    </xf>
    <xf numFmtId="164" fontId="21" fillId="0" borderId="12" xfId="0" applyNumberFormat="1" applyFont="1" applyFill="1" applyBorder="1" applyAlignment="1">
      <alignment horizontal="right" indent="1"/>
    </xf>
    <xf numFmtId="164" fontId="21" fillId="0" borderId="16" xfId="0" applyNumberFormat="1" applyFont="1" applyFill="1" applyBorder="1" applyAlignment="1">
      <alignment horizontal="right" wrapText="1" indent="1"/>
    </xf>
    <xf numFmtId="0" fontId="2" fillId="0" borderId="0" xfId="0" applyFont="1" applyFill="1"/>
    <xf numFmtId="0" fontId="2" fillId="0" borderId="0" xfId="0" applyFont="1" applyFill="1" applyBorder="1"/>
    <xf numFmtId="0" fontId="30" fillId="0" borderId="0" xfId="0" applyFont="1" applyFill="1" applyBorder="1"/>
    <xf numFmtId="0" fontId="2" fillId="0" borderId="0" xfId="0" applyFont="1"/>
    <xf numFmtId="0" fontId="2" fillId="0" borderId="0" xfId="0" applyFont="1" applyBorder="1"/>
    <xf numFmtId="0" fontId="30" fillId="0" borderId="0" xfId="0" applyFont="1"/>
    <xf numFmtId="168" fontId="19" fillId="0" borderId="13" xfId="0" applyNumberFormat="1" applyFont="1" applyBorder="1" applyAlignment="1">
      <alignment horizontal="right" wrapText="1" indent="1"/>
    </xf>
    <xf numFmtId="168" fontId="21" fillId="0" borderId="13" xfId="0" applyNumberFormat="1" applyFont="1" applyBorder="1" applyAlignment="1">
      <alignment horizontal="right" wrapText="1" indent="1"/>
    </xf>
    <xf numFmtId="3" fontId="21" fillId="0" borderId="13" xfId="1567" applyNumberFormat="1" applyFont="1" applyFill="1" applyBorder="1" applyAlignment="1">
      <alignment horizontal="right" wrapText="1" indent="1"/>
    </xf>
    <xf numFmtId="3" fontId="2" fillId="0" borderId="0" xfId="0" applyNumberFormat="1" applyFont="1" applyAlignment="1">
      <alignment horizontal="right" wrapText="1" indent="1"/>
    </xf>
    <xf numFmtId="0" fontId="2" fillId="0" borderId="0" xfId="0" applyFont="1" applyBorder="1" applyAlignment="1">
      <alignment horizontal="left"/>
    </xf>
    <xf numFmtId="170" fontId="2" fillId="0" borderId="11" xfId="1567" applyNumberFormat="1" applyFont="1" applyBorder="1" applyAlignment="1">
      <alignment horizontal="right" wrapText="1" indent="1"/>
    </xf>
    <xf numFmtId="0" fontId="2" fillId="0" borderId="0" xfId="0" applyFont="1" applyBorder="1" applyAlignment="1">
      <alignment horizontal="left" indent="1"/>
    </xf>
    <xf numFmtId="0" fontId="2" fillId="0" borderId="0" xfId="0" applyFont="1" applyBorder="1" applyAlignment="1">
      <alignment horizontal="left" indent="2"/>
    </xf>
    <xf numFmtId="0" fontId="2" fillId="0" borderId="0" xfId="0" applyFont="1" applyBorder="1" applyAlignment="1">
      <alignment horizontal="left" wrapText="1" indent="2"/>
    </xf>
    <xf numFmtId="169" fontId="2" fillId="0" borderId="13" xfId="1567" applyNumberFormat="1" applyFont="1" applyBorder="1" applyAlignment="1">
      <alignment horizontal="right" wrapText="1" indent="1"/>
    </xf>
    <xf numFmtId="49" fontId="38" fillId="0" borderId="0" xfId="0" applyNumberFormat="1" applyFont="1" applyFill="1" applyBorder="1" applyAlignment="1">
      <alignment horizontal="left" wrapText="1" indent="1"/>
    </xf>
    <xf numFmtId="3" fontId="19" fillId="0" borderId="11" xfId="0" applyNumberFormat="1" applyFont="1" applyFill="1" applyBorder="1" applyAlignment="1">
      <alignment horizontal="right" vertical="center" indent="1"/>
    </xf>
    <xf numFmtId="3" fontId="19" fillId="0" borderId="13" xfId="1994" applyNumberFormat="1" applyFont="1" applyBorder="1" applyAlignment="1">
      <alignment horizontal="right" indent="1"/>
      <protection/>
    </xf>
    <xf numFmtId="3" fontId="19" fillId="0" borderId="11" xfId="1994" applyNumberFormat="1" applyFont="1" applyBorder="1" applyAlignment="1">
      <alignment horizontal="right" indent="1"/>
      <protection/>
    </xf>
    <xf numFmtId="3" fontId="21" fillId="0" borderId="13" xfId="1994" applyNumberFormat="1" applyFont="1" applyBorder="1" applyAlignment="1">
      <alignment horizontal="right" indent="1"/>
      <protection/>
    </xf>
    <xf numFmtId="3" fontId="21" fillId="0" borderId="11" xfId="1994" applyNumberFormat="1" applyFont="1" applyBorder="1" applyAlignment="1">
      <alignment horizontal="right" indent="1"/>
      <protection/>
    </xf>
    <xf numFmtId="164" fontId="21" fillId="0" borderId="14" xfId="0" applyNumberFormat="1" applyFont="1" applyFill="1" applyBorder="1" applyAlignment="1">
      <alignment horizontal="right" wrapText="1" indent="1"/>
    </xf>
    <xf numFmtId="164" fontId="19" fillId="0" borderId="14" xfId="0" applyNumberFormat="1" applyFont="1" applyFill="1" applyBorder="1" applyAlignment="1">
      <alignment horizontal="right" wrapText="1" indent="1"/>
    </xf>
    <xf numFmtId="3" fontId="30" fillId="0" borderId="16" xfId="0" applyNumberFormat="1" applyFont="1" applyFill="1" applyBorder="1" applyAlignment="1">
      <alignment horizontal="right" wrapText="1" indent="1"/>
    </xf>
    <xf numFmtId="3" fontId="30" fillId="0" borderId="13" xfId="0" applyNumberFormat="1" applyFont="1" applyFill="1" applyBorder="1" applyAlignment="1">
      <alignment horizontal="right" wrapText="1" indent="1"/>
    </xf>
    <xf numFmtId="3" fontId="2" fillId="0" borderId="13" xfId="0" applyNumberFormat="1" applyFont="1" applyFill="1" applyBorder="1" applyAlignment="1">
      <alignment horizontal="right" wrapText="1" indent="1"/>
    </xf>
    <xf numFmtId="3" fontId="30" fillId="0" borderId="11" xfId="0" applyNumberFormat="1" applyFont="1" applyFill="1" applyBorder="1" applyAlignment="1">
      <alignment horizontal="right" wrapText="1" indent="1"/>
    </xf>
    <xf numFmtId="3" fontId="2" fillId="0" borderId="11" xfId="0" applyNumberFormat="1" applyFont="1" applyFill="1" applyBorder="1" applyAlignment="1">
      <alignment horizontal="right" wrapText="1" indent="1"/>
    </xf>
    <xf numFmtId="1" fontId="21" fillId="0" borderId="23" xfId="1995" applyNumberFormat="1" applyFont="1" applyBorder="1" applyAlignment="1">
      <alignment horizontal="right" indent="1"/>
      <protection/>
    </xf>
    <xf numFmtId="164" fontId="21" fillId="0" borderId="11" xfId="1995" applyNumberFormat="1" applyFont="1" applyBorder="1" applyAlignment="1">
      <alignment horizontal="right" indent="1"/>
      <protection/>
    </xf>
    <xf numFmtId="1" fontId="21" fillId="0" borderId="11" xfId="1995" applyNumberFormat="1" applyFont="1" applyBorder="1" applyAlignment="1">
      <alignment horizontal="right" indent="1"/>
      <protection/>
    </xf>
    <xf numFmtId="1" fontId="21" fillId="0" borderId="13" xfId="1995" applyNumberFormat="1" applyFont="1" applyBorder="1" applyAlignment="1">
      <alignment horizontal="right" indent="1"/>
      <protection/>
    </xf>
    <xf numFmtId="164" fontId="21" fillId="0" borderId="0" xfId="1995" applyNumberFormat="1" applyFont="1" applyBorder="1" applyAlignment="1">
      <alignment horizontal="right" indent="1"/>
      <protection/>
    </xf>
    <xf numFmtId="164" fontId="21" fillId="0" borderId="12" xfId="0" applyNumberFormat="1" applyFont="1" applyFill="1" applyBorder="1" applyAlignment="1">
      <alignment horizontal="right" wrapText="1" indent="1"/>
    </xf>
    <xf numFmtId="0" fontId="21" fillId="0" borderId="15" xfId="0" applyFont="1" applyBorder="1" applyAlignment="1">
      <alignment horizontal="left" wrapText="1"/>
    </xf>
    <xf numFmtId="0" fontId="19" fillId="0" borderId="14" xfId="0" applyFont="1" applyBorder="1" applyAlignment="1">
      <alignment horizontal="left" wrapText="1" indent="1"/>
    </xf>
    <xf numFmtId="0" fontId="21" fillId="0" borderId="14" xfId="0" applyFont="1" applyBorder="1" applyAlignment="1">
      <alignment horizontal="left" wrapText="1" indent="1"/>
    </xf>
    <xf numFmtId="0" fontId="19" fillId="0" borderId="10" xfId="0" applyFont="1" applyBorder="1" applyAlignment="1">
      <alignment horizontal="right" vertical="center" wrapText="1" indent="1"/>
    </xf>
    <xf numFmtId="0" fontId="19" fillId="0" borderId="10" xfId="0" applyFont="1" applyFill="1" applyBorder="1" applyAlignment="1">
      <alignment horizontal="right" vertical="center" wrapText="1" indent="1"/>
    </xf>
    <xf numFmtId="3" fontId="21" fillId="0" borderId="12" xfId="1567" applyNumberFormat="1" applyFont="1" applyBorder="1" applyAlignment="1">
      <alignment horizontal="right" wrapText="1" indent="1"/>
    </xf>
    <xf numFmtId="3" fontId="2" fillId="0" borderId="11" xfId="0" applyNumberFormat="1" applyFont="1" applyBorder="1" applyAlignment="1">
      <alignment horizontal="right" indent="1"/>
    </xf>
    <xf numFmtId="167" fontId="42" fillId="0" borderId="13" xfId="0" applyNumberFormat="1" applyFont="1" applyBorder="1" applyAlignment="1">
      <alignment horizontal="right" indent="1"/>
    </xf>
    <xf numFmtId="0" fontId="19" fillId="0" borderId="14" xfId="0" applyFont="1" applyFill="1" applyBorder="1" applyAlignment="1">
      <alignment horizontal="center" vertical="center" wrapText="1"/>
    </xf>
    <xf numFmtId="1" fontId="39" fillId="0" borderId="24" xfId="1992" applyNumberFormat="1" applyFont="1" applyFill="1" applyBorder="1" applyAlignment="1">
      <alignment horizontal="center" vertical="center" wrapText="1"/>
      <protection/>
    </xf>
    <xf numFmtId="0" fontId="19" fillId="0" borderId="14" xfId="0" applyFont="1" applyBorder="1" applyAlignment="1">
      <alignment horizontal="center"/>
    </xf>
    <xf numFmtId="0" fontId="39" fillId="25" borderId="20" xfId="0" applyFont="1" applyFill="1" applyBorder="1" applyAlignment="1">
      <alignment horizontal="center" vertical="center" wrapText="1"/>
    </xf>
    <xf numFmtId="167" fontId="19" fillId="0" borderId="0" xfId="0" applyNumberFormat="1" applyFont="1" applyFill="1" applyBorder="1" applyAlignment="1">
      <alignment horizontal="right" indent="1"/>
    </xf>
    <xf numFmtId="167" fontId="19" fillId="0" borderId="13" xfId="0" applyNumberFormat="1" applyFont="1" applyFill="1" applyBorder="1" applyAlignment="1" quotePrefix="1">
      <alignment horizontal="right" indent="1"/>
    </xf>
    <xf numFmtId="167" fontId="19" fillId="0" borderId="11" xfId="0" applyNumberFormat="1" applyFont="1" applyFill="1" applyBorder="1" applyAlignment="1" quotePrefix="1">
      <alignment horizontal="right" indent="1"/>
    </xf>
    <xf numFmtId="49" fontId="40" fillId="0" borderId="0" xfId="0" applyNumberFormat="1" applyFont="1" applyFill="1" applyAlignment="1">
      <alignment horizontal="left" wrapText="1" indent="2"/>
    </xf>
    <xf numFmtId="0" fontId="19" fillId="0" borderId="0" xfId="0" applyFont="1" applyFill="1" applyBorder="1" applyAlignment="1">
      <alignment horizontal="left" wrapText="1" indent="2"/>
    </xf>
    <xf numFmtId="0" fontId="19" fillId="0" borderId="14" xfId="0" applyFont="1" applyFill="1" applyBorder="1" applyAlignment="1">
      <alignment horizontal="left" wrapText="1" indent="1"/>
    </xf>
    <xf numFmtId="2" fontId="19" fillId="0" borderId="0" xfId="0" applyNumberFormat="1" applyFont="1" applyFill="1"/>
    <xf numFmtId="1" fontId="19" fillId="0" borderId="21" xfId="0" applyNumberFormat="1" applyFont="1" applyFill="1" applyBorder="1" applyAlignment="1">
      <alignment horizontal="center" vertical="center" wrapText="1"/>
    </xf>
    <xf numFmtId="164" fontId="30" fillId="0" borderId="16" xfId="0" applyNumberFormat="1" applyFont="1" applyFill="1" applyBorder="1" applyAlignment="1">
      <alignment horizontal="right" indent="1"/>
    </xf>
    <xf numFmtId="1" fontId="21" fillId="0" borderId="0" xfId="0" applyNumberFormat="1" applyFont="1" applyAlignment="1">
      <alignment horizontal="right" indent="1"/>
    </xf>
    <xf numFmtId="164" fontId="30" fillId="0" borderId="13" xfId="0" applyNumberFormat="1" applyFont="1" applyFill="1" applyBorder="1" applyAlignment="1">
      <alignment horizontal="right" indent="1"/>
    </xf>
    <xf numFmtId="164" fontId="2" fillId="0" borderId="13" xfId="0" applyNumberFormat="1" applyFont="1" applyFill="1" applyBorder="1" applyAlignment="1">
      <alignment horizontal="right" indent="1"/>
    </xf>
    <xf numFmtId="1" fontId="19" fillId="0" borderId="0" xfId="0" applyNumberFormat="1" applyFont="1" applyAlignment="1">
      <alignment horizontal="right" indent="1"/>
    </xf>
    <xf numFmtId="49" fontId="39" fillId="0" borderId="0" xfId="1992" applyNumberFormat="1" applyFont="1" applyFill="1" applyBorder="1" applyAlignment="1">
      <alignment horizontal="center"/>
      <protection/>
    </xf>
    <xf numFmtId="0" fontId="19" fillId="0" borderId="0" xfId="0" applyFont="1" applyFill="1" applyBorder="1" applyAlignment="1">
      <alignment horizontal="left" vertical="center" wrapText="1" indent="2"/>
    </xf>
    <xf numFmtId="3" fontId="19" fillId="0" borderId="11" xfId="0" applyNumberFormat="1" applyFont="1" applyFill="1" applyBorder="1" applyAlignment="1">
      <alignment horizontal="center" vertical="center" wrapText="1"/>
    </xf>
    <xf numFmtId="3" fontId="21" fillId="0" borderId="0" xfId="0" applyNumberFormat="1" applyFont="1" applyFill="1"/>
    <xf numFmtId="167" fontId="21" fillId="0" borderId="0" xfId="0" applyNumberFormat="1" applyFont="1" applyFill="1" applyAlignment="1">
      <alignment/>
    </xf>
    <xf numFmtId="164" fontId="30" fillId="0" borderId="11" xfId="0" applyNumberFormat="1" applyFont="1" applyFill="1" applyBorder="1" applyAlignment="1">
      <alignment horizontal="right" indent="1"/>
    </xf>
    <xf numFmtId="0" fontId="21" fillId="0" borderId="15" xfId="0" applyFont="1" applyFill="1" applyBorder="1" applyAlignment="1">
      <alignment horizontal="left" wrapText="1"/>
    </xf>
    <xf numFmtId="0" fontId="21" fillId="0" borderId="14" xfId="0" applyFont="1" applyFill="1" applyBorder="1" applyAlignment="1">
      <alignment horizontal="left" wrapText="1" indent="1"/>
    </xf>
    <xf numFmtId="0" fontId="2" fillId="0" borderId="13" xfId="0" applyFont="1" applyFill="1" applyBorder="1" applyAlignment="1">
      <alignment horizontal="right" vertical="top" wrapText="1" indent="1"/>
    </xf>
    <xf numFmtId="0" fontId="21" fillId="0" borderId="13" xfId="1567" applyNumberFormat="1" applyFont="1" applyFill="1" applyBorder="1" applyAlignment="1">
      <alignment horizontal="right" wrapText="1" indent="1"/>
    </xf>
    <xf numFmtId="0" fontId="21" fillId="0" borderId="13" xfId="1567" applyNumberFormat="1" applyFont="1" applyBorder="1" applyAlignment="1">
      <alignment horizontal="right" wrapText="1" indent="1"/>
    </xf>
    <xf numFmtId="3" fontId="21" fillId="0" borderId="12" xfId="1567" applyNumberFormat="1" applyFont="1" applyFill="1" applyBorder="1" applyAlignment="1">
      <alignment horizontal="right" wrapText="1" indent="1"/>
    </xf>
    <xf numFmtId="0" fontId="2" fillId="0" borderId="13" xfId="0" applyNumberFormat="1" applyFont="1" applyBorder="1" applyAlignment="1">
      <alignment horizontal="right" indent="1"/>
    </xf>
    <xf numFmtId="0" fontId="21" fillId="0" borderId="16" xfId="0" applyNumberFormat="1" applyFont="1" applyBorder="1" applyAlignment="1">
      <alignment horizontal="right" wrapText="1" indent="1"/>
    </xf>
    <xf numFmtId="0" fontId="21" fillId="0" borderId="11" xfId="0" applyNumberFormat="1" applyFont="1" applyBorder="1" applyAlignment="1">
      <alignment horizontal="right" wrapText="1" indent="1"/>
    </xf>
    <xf numFmtId="0" fontId="19" fillId="0" borderId="13" xfId="0" applyNumberFormat="1" applyFont="1" applyBorder="1" applyAlignment="1">
      <alignment horizontal="right" vertical="center" wrapText="1" indent="1"/>
    </xf>
    <xf numFmtId="0" fontId="19" fillId="0" borderId="11" xfId="0" applyNumberFormat="1" applyFont="1" applyBorder="1" applyAlignment="1">
      <alignment horizontal="right" vertical="center" wrapText="1" indent="1"/>
    </xf>
    <xf numFmtId="0" fontId="21" fillId="0" borderId="16" xfId="0" applyNumberFormat="1" applyFont="1" applyBorder="1" applyAlignment="1">
      <alignment horizontal="right" indent="1"/>
    </xf>
    <xf numFmtId="0" fontId="21" fillId="0" borderId="11" xfId="0" applyNumberFormat="1" applyFont="1" applyBorder="1" applyAlignment="1">
      <alignment horizontal="right" indent="1"/>
    </xf>
    <xf numFmtId="0" fontId="19" fillId="0" borderId="13" xfId="0" applyNumberFormat="1" applyFont="1" applyBorder="1" applyAlignment="1">
      <alignment horizontal="right" vertical="center" indent="1"/>
    </xf>
    <xf numFmtId="0" fontId="19" fillId="0" borderId="11" xfId="0" applyNumberFormat="1" applyFont="1" applyBorder="1" applyAlignment="1">
      <alignment horizontal="right" vertical="center" indent="1"/>
    </xf>
    <xf numFmtId="0" fontId="40" fillId="0" borderId="0" xfId="0" applyFont="1" applyAlignment="1">
      <alignment/>
    </xf>
    <xf numFmtId="171" fontId="21" fillId="0" borderId="13" xfId="1567" applyNumberFormat="1" applyFont="1" applyBorder="1" applyAlignment="1">
      <alignment horizontal="right" wrapText="1" indent="1"/>
    </xf>
    <xf numFmtId="171" fontId="21" fillId="0" borderId="11" xfId="1567" applyNumberFormat="1" applyFont="1" applyBorder="1" applyAlignment="1">
      <alignment horizontal="right" wrapText="1" indent="1"/>
    </xf>
    <xf numFmtId="0" fontId="2" fillId="0" borderId="13" xfId="1567" applyNumberFormat="1" applyFont="1" applyBorder="1" applyAlignment="1">
      <alignment horizontal="right" wrapText="1" indent="1"/>
    </xf>
    <xf numFmtId="168" fontId="2" fillId="0" borderId="11" xfId="1567" applyNumberFormat="1" applyFont="1" applyBorder="1" applyAlignment="1">
      <alignment horizontal="right" wrapText="1" indent="1"/>
    </xf>
    <xf numFmtId="0" fontId="30" fillId="0" borderId="13" xfId="1567" applyNumberFormat="1" applyFont="1" applyBorder="1" applyAlignment="1">
      <alignment horizontal="right" wrapText="1" indent="1"/>
    </xf>
    <xf numFmtId="0" fontId="2" fillId="0" borderId="0" xfId="0" applyFont="1" applyBorder="1" applyAlignment="1">
      <alignment horizontal="center"/>
    </xf>
    <xf numFmtId="0" fontId="2" fillId="0" borderId="0" xfId="0" applyFont="1" applyAlignment="1">
      <alignment horizontal="center"/>
    </xf>
    <xf numFmtId="0" fontId="2" fillId="0" borderId="1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horizontal="right"/>
    </xf>
    <xf numFmtId="0" fontId="2" fillId="0" borderId="0" xfId="0" applyFont="1" applyBorder="1" applyAlignment="1">
      <alignment horizontal="right"/>
    </xf>
    <xf numFmtId="0" fontId="2" fillId="0" borderId="22" xfId="0" applyFont="1" applyFill="1" applyBorder="1" applyAlignment="1">
      <alignment horizontal="center" vertical="center" wrapText="1"/>
    </xf>
    <xf numFmtId="1" fontId="19" fillId="0" borderId="14" xfId="0" applyNumberFormat="1" applyFont="1" applyBorder="1" applyAlignment="1">
      <alignment horizontal="right" vertical="center" wrapText="1" indent="1"/>
    </xf>
    <xf numFmtId="167" fontId="19" fillId="0" borderId="0" xfId="0" applyNumberFormat="1" applyFont="1" applyBorder="1" applyAlignment="1">
      <alignment horizontal="right" indent="1"/>
    </xf>
    <xf numFmtId="49" fontId="2" fillId="0" borderId="0" xfId="0" applyNumberFormat="1" applyFont="1" applyFill="1" applyBorder="1" applyAlignment="1">
      <alignment horizontal="left" wrapText="1" indent="1"/>
    </xf>
    <xf numFmtId="49" fontId="2" fillId="0" borderId="0" xfId="0" applyNumberFormat="1" applyFont="1" applyFill="1" applyBorder="1" applyAlignment="1">
      <alignment horizontal="left" wrapText="1" indent="2"/>
    </xf>
    <xf numFmtId="0" fontId="2" fillId="0" borderId="0" xfId="0" applyNumberFormat="1" applyFont="1" applyFill="1" applyBorder="1" applyAlignment="1">
      <alignment horizontal="left" wrapText="1" indent="1"/>
    </xf>
    <xf numFmtId="3" fontId="2" fillId="0" borderId="0" xfId="0" applyNumberFormat="1" applyFont="1" applyBorder="1" applyAlignment="1">
      <alignment horizontal="right"/>
    </xf>
    <xf numFmtId="0" fontId="43" fillId="0" borderId="0" xfId="0" applyFont="1"/>
    <xf numFmtId="0" fontId="43" fillId="0" borderId="0" xfId="0" applyFont="1" applyAlignment="1">
      <alignment horizontal="center"/>
    </xf>
    <xf numFmtId="0" fontId="43" fillId="0" borderId="13" xfId="0" applyFont="1" applyFill="1" applyBorder="1" applyAlignment="1" applyProtection="1">
      <alignment horizontal="right" indent="1"/>
      <protection/>
    </xf>
    <xf numFmtId="0" fontId="43" fillId="0" borderId="12" xfId="0" applyFont="1" applyFill="1" applyBorder="1" applyAlignment="1" applyProtection="1">
      <alignment horizontal="right" indent="1"/>
      <protection/>
    </xf>
    <xf numFmtId="0" fontId="43" fillId="0" borderId="13" xfId="0" applyFont="1" applyBorder="1" applyAlignment="1">
      <alignment horizontal="right" indent="1"/>
    </xf>
    <xf numFmtId="3" fontId="41" fillId="0" borderId="0" xfId="0" applyNumberFormat="1" applyFont="1" applyAlignment="1">
      <alignment horizontal="right" indent="1"/>
    </xf>
    <xf numFmtId="3" fontId="43" fillId="0" borderId="11" xfId="0" applyNumberFormat="1" applyFont="1" applyBorder="1" applyAlignment="1">
      <alignment horizontal="right" indent="1"/>
    </xf>
    <xf numFmtId="0" fontId="42" fillId="0" borderId="13" xfId="0" applyFont="1" applyFill="1" applyBorder="1" applyAlignment="1" applyProtection="1">
      <alignment horizontal="right" indent="1"/>
      <protection/>
    </xf>
    <xf numFmtId="0" fontId="42" fillId="0" borderId="11" xfId="0" applyFont="1" applyFill="1" applyBorder="1" applyAlignment="1" applyProtection="1">
      <alignment horizontal="right" indent="1"/>
      <protection/>
    </xf>
    <xf numFmtId="0" fontId="42" fillId="0" borderId="0" xfId="0" applyFont="1" applyAlignment="1">
      <alignment horizontal="center"/>
    </xf>
    <xf numFmtId="0" fontId="42" fillId="0" borderId="13" xfId="0" applyFont="1" applyBorder="1" applyAlignment="1">
      <alignment horizontal="right" indent="1"/>
    </xf>
    <xf numFmtId="2" fontId="43" fillId="0" borderId="0" xfId="0" applyNumberFormat="1" applyFont="1" applyAlignment="1">
      <alignment horizontal="left" indent="1"/>
    </xf>
    <xf numFmtId="0" fontId="42" fillId="0" borderId="0" xfId="0" applyFont="1"/>
    <xf numFmtId="0" fontId="42" fillId="0" borderId="0" xfId="0" applyFont="1" applyAlignment="1">
      <alignment horizontal="left" indent="2"/>
    </xf>
    <xf numFmtId="0" fontId="43" fillId="0" borderId="0" xfId="0" applyFont="1" applyAlignment="1">
      <alignment horizontal="left" indent="1"/>
    </xf>
    <xf numFmtId="0" fontId="19" fillId="0" borderId="0" xfId="0" applyFont="1" applyAlignment="1">
      <alignment horizontal="left" indent="2"/>
    </xf>
    <xf numFmtId="0" fontId="39" fillId="0" borderId="14" xfId="0" applyFont="1" applyBorder="1" applyAlignment="1">
      <alignment horizontal="right" indent="1"/>
    </xf>
    <xf numFmtId="0" fontId="42" fillId="0" borderId="0" xfId="0" applyFont="1" applyFill="1" applyBorder="1" applyAlignment="1" applyProtection="1">
      <alignment horizontal="right" indent="1"/>
      <protection/>
    </xf>
    <xf numFmtId="0" fontId="42" fillId="0" borderId="14" xfId="0" applyFont="1" applyBorder="1" applyAlignment="1">
      <alignment horizontal="center"/>
    </xf>
    <xf numFmtId="0" fontId="42" fillId="0" borderId="0" xfId="0" applyFont="1" applyAlignment="1">
      <alignment horizontal="left" indent="1"/>
    </xf>
    <xf numFmtId="0" fontId="19" fillId="0" borderId="0" xfId="0" applyFont="1" applyFill="1" applyAlignment="1">
      <alignment horizontal="center" wrapText="1"/>
    </xf>
    <xf numFmtId="0" fontId="43" fillId="0" borderId="14" xfId="0" applyFont="1" applyBorder="1" applyAlignment="1">
      <alignment horizontal="center"/>
    </xf>
    <xf numFmtId="0" fontId="43" fillId="0" borderId="0" xfId="0" applyFont="1" applyAlignment="1">
      <alignment horizontal="right" indent="1"/>
    </xf>
    <xf numFmtId="3" fontId="43" fillId="0" borderId="13" xfId="0" applyNumberFormat="1" applyFont="1" applyBorder="1" applyAlignment="1">
      <alignment horizontal="right" indent="1"/>
    </xf>
    <xf numFmtId="0" fontId="42" fillId="0" borderId="0" xfId="0" applyFont="1" applyAlignment="1">
      <alignment horizontal="right" indent="1"/>
    </xf>
    <xf numFmtId="0" fontId="0" fillId="0" borderId="13" xfId="0" applyFill="1" applyBorder="1" applyAlignment="1" applyProtection="1">
      <alignment horizontal="right" indent="1"/>
      <protection/>
    </xf>
    <xf numFmtId="0" fontId="0" fillId="0" borderId="0" xfId="0" applyFill="1" applyBorder="1" applyAlignment="1" applyProtection="1">
      <alignment horizontal="right" indent="1"/>
      <protection/>
    </xf>
    <xf numFmtId="0" fontId="43" fillId="0" borderId="0" xfId="0" applyFont="1" applyAlignment="1">
      <alignment horizontal="left"/>
    </xf>
    <xf numFmtId="2" fontId="42" fillId="0" borderId="0" xfId="0" applyNumberFormat="1" applyFont="1" applyAlignment="1">
      <alignment horizontal="left" indent="2"/>
    </xf>
    <xf numFmtId="0" fontId="43" fillId="0" borderId="16" xfId="0" applyFont="1" applyBorder="1" applyAlignment="1">
      <alignment horizontal="right" indent="1"/>
    </xf>
    <xf numFmtId="3" fontId="43" fillId="0" borderId="12" xfId="0" applyNumberFormat="1" applyFont="1" applyBorder="1" applyAlignment="1">
      <alignment horizontal="right" indent="1"/>
    </xf>
    <xf numFmtId="0" fontId="43" fillId="0" borderId="12" xfId="0" applyFont="1" applyBorder="1" applyAlignment="1">
      <alignment horizontal="right" indent="1"/>
    </xf>
    <xf numFmtId="0" fontId="43" fillId="0" borderId="11" xfId="0" applyFont="1" applyBorder="1" applyAlignment="1">
      <alignment horizontal="right" indent="1"/>
    </xf>
    <xf numFmtId="0" fontId="42" fillId="0" borderId="11" xfId="0" applyFont="1" applyBorder="1" applyAlignment="1">
      <alignment horizontal="right" indent="1"/>
    </xf>
    <xf numFmtId="0" fontId="19" fillId="0" borderId="25" xfId="0" applyFont="1" applyBorder="1" applyAlignment="1">
      <alignment horizontal="center" vertical="center" wrapText="1"/>
    </xf>
    <xf numFmtId="0" fontId="43" fillId="0" borderId="26" xfId="0" applyFont="1" applyBorder="1" applyAlignment="1">
      <alignment horizontal="center"/>
    </xf>
    <xf numFmtId="3" fontId="43" fillId="0" borderId="0" xfId="0" applyNumberFormat="1" applyFont="1" applyBorder="1" applyAlignment="1">
      <alignment horizontal="right" indent="1"/>
    </xf>
    <xf numFmtId="3" fontId="42" fillId="0" borderId="0" xfId="0" applyNumberFormat="1" applyFont="1" applyBorder="1" applyAlignment="1">
      <alignment horizontal="right" indent="1"/>
    </xf>
    <xf numFmtId="0" fontId="43" fillId="0" borderId="0" xfId="0" applyFont="1" applyBorder="1" applyAlignment="1">
      <alignment horizontal="center"/>
    </xf>
    <xf numFmtId="3" fontId="43" fillId="0" borderId="15" xfId="0" applyNumberFormat="1" applyFont="1" applyBorder="1" applyAlignment="1">
      <alignment horizontal="right" indent="1"/>
    </xf>
    <xf numFmtId="3" fontId="43" fillId="0" borderId="14" xfId="0" applyNumberFormat="1" applyFont="1" applyBorder="1" applyAlignment="1">
      <alignment horizontal="right" indent="1"/>
    </xf>
    <xf numFmtId="0" fontId="42" fillId="0" borderId="0" xfId="0" applyFont="1" applyBorder="1" applyAlignment="1">
      <alignment horizontal="center"/>
    </xf>
    <xf numFmtId="3" fontId="42" fillId="0" borderId="14" xfId="0" applyNumberFormat="1" applyFont="1" applyBorder="1" applyAlignment="1">
      <alignment horizontal="right" indent="1"/>
    </xf>
    <xf numFmtId="164" fontId="43" fillId="0" borderId="0" xfId="0" applyNumberFormat="1" applyFont="1" applyAlignment="1">
      <alignment horizontal="left" indent="1"/>
    </xf>
    <xf numFmtId="0" fontId="40" fillId="0" borderId="0" xfId="0" applyFont="1"/>
    <xf numFmtId="0" fontId="42" fillId="0" borderId="0" xfId="0" applyFont="1" applyFill="1" applyAlignment="1">
      <alignment horizontal="left" indent="2"/>
    </xf>
    <xf numFmtId="2" fontId="42" fillId="0" borderId="0" xfId="0" applyNumberFormat="1" applyFont="1" applyAlignment="1">
      <alignment horizontal="left" indent="1"/>
    </xf>
    <xf numFmtId="0" fontId="42" fillId="0" borderId="0" xfId="0" applyFont="1" applyBorder="1" applyAlignment="1">
      <alignment horizontal="right" indent="1"/>
    </xf>
    <xf numFmtId="167" fontId="21" fillId="0" borderId="16" xfId="0" applyNumberFormat="1" applyFont="1" applyBorder="1" applyAlignment="1">
      <alignment horizontal="right" indent="1"/>
    </xf>
    <xf numFmtId="167" fontId="21" fillId="0" borderId="12" xfId="0" applyNumberFormat="1" applyFont="1" applyBorder="1" applyAlignment="1">
      <alignment horizontal="right" indent="1"/>
    </xf>
    <xf numFmtId="3" fontId="43" fillId="0" borderId="13" xfId="1567" applyNumberFormat="1" applyFont="1" applyBorder="1" applyAlignment="1">
      <alignment horizontal="right" wrapText="1" indent="1"/>
    </xf>
    <xf numFmtId="167" fontId="43" fillId="0" borderId="13" xfId="1567" applyNumberFormat="1" applyFont="1" applyBorder="1" applyAlignment="1">
      <alignment horizontal="right" wrapText="1" indent="1"/>
    </xf>
    <xf numFmtId="167" fontId="43" fillId="0" borderId="11" xfId="1567" applyNumberFormat="1" applyFont="1" applyBorder="1" applyAlignment="1">
      <alignment horizontal="right" wrapText="1" indent="1"/>
    </xf>
    <xf numFmtId="167" fontId="43" fillId="0" borderId="0" xfId="0" applyNumberFormat="1" applyFont="1" applyAlignment="1">
      <alignment horizontal="right" indent="1"/>
    </xf>
    <xf numFmtId="3" fontId="41" fillId="0" borderId="13" xfId="0" applyNumberFormat="1" applyFont="1" applyFill="1" applyBorder="1" applyAlignment="1">
      <alignment horizontal="right" indent="1"/>
    </xf>
    <xf numFmtId="167" fontId="41" fillId="0" borderId="0" xfId="0" applyNumberFormat="1" applyFont="1" applyFill="1" applyAlignment="1">
      <alignment horizontal="right" indent="1"/>
    </xf>
    <xf numFmtId="3" fontId="41" fillId="0" borderId="13" xfId="1567" applyNumberFormat="1" applyFont="1" applyBorder="1" applyAlignment="1">
      <alignment horizontal="right" wrapText="1" indent="1"/>
    </xf>
    <xf numFmtId="167" fontId="41" fillId="0" borderId="13" xfId="1567" applyNumberFormat="1" applyFont="1" applyBorder="1" applyAlignment="1">
      <alignment horizontal="right" wrapText="1" indent="1"/>
    </xf>
    <xf numFmtId="167" fontId="41" fillId="0" borderId="11" xfId="1567" applyNumberFormat="1" applyFont="1" applyBorder="1" applyAlignment="1">
      <alignment horizontal="right" wrapText="1" indent="1"/>
    </xf>
    <xf numFmtId="3" fontId="39" fillId="0" borderId="13" xfId="1567" applyNumberFormat="1" applyFont="1" applyBorder="1" applyAlignment="1">
      <alignment horizontal="right" wrapText="1" indent="1"/>
    </xf>
    <xf numFmtId="167" fontId="39" fillId="0" borderId="13" xfId="1567" applyNumberFormat="1" applyFont="1" applyBorder="1" applyAlignment="1">
      <alignment horizontal="right" wrapText="1" indent="1"/>
    </xf>
    <xf numFmtId="167" fontId="39" fillId="0" borderId="11" xfId="1567" applyNumberFormat="1" applyFont="1" applyBorder="1" applyAlignment="1">
      <alignment horizontal="right" wrapText="1" indent="1"/>
    </xf>
    <xf numFmtId="3" fontId="39" fillId="0" borderId="13" xfId="0" applyNumberFormat="1" applyFont="1" applyFill="1" applyBorder="1" applyAlignment="1">
      <alignment horizontal="right" indent="1"/>
    </xf>
    <xf numFmtId="167" fontId="39" fillId="0" borderId="0" xfId="0" applyNumberFormat="1" applyFont="1" applyFill="1" applyAlignment="1">
      <alignment horizontal="right" indent="1"/>
    </xf>
    <xf numFmtId="3" fontId="42" fillId="0" borderId="13" xfId="1567" applyNumberFormat="1" applyFont="1" applyBorder="1" applyAlignment="1">
      <alignment horizontal="right" wrapText="1" indent="1"/>
    </xf>
    <xf numFmtId="167" fontId="42" fillId="0" borderId="13" xfId="1567" applyNumberFormat="1" applyFont="1" applyBorder="1" applyAlignment="1">
      <alignment horizontal="right" wrapText="1" indent="1"/>
    </xf>
    <xf numFmtId="167" fontId="42" fillId="0" borderId="11" xfId="1567" applyNumberFormat="1" applyFont="1" applyBorder="1" applyAlignment="1">
      <alignment horizontal="right" wrapText="1" indent="1"/>
    </xf>
    <xf numFmtId="167" fontId="39" fillId="0" borderId="0" xfId="0" applyNumberFormat="1" applyFont="1" applyAlignment="1">
      <alignment horizontal="right" indent="1"/>
    </xf>
    <xf numFmtId="0" fontId="19" fillId="0" borderId="0" xfId="0" applyFont="1" applyBorder="1" applyAlignment="1">
      <alignment horizontal="left"/>
    </xf>
    <xf numFmtId="167" fontId="21" fillId="0" borderId="0" xfId="0" applyNumberFormat="1" applyFont="1" applyBorder="1" applyAlignment="1">
      <alignment horizontal="right" vertical="center" wrapText="1" indent="1"/>
    </xf>
    <xf numFmtId="167" fontId="21" fillId="0" borderId="16" xfId="0" applyNumberFormat="1" applyFont="1" applyBorder="1" applyAlignment="1">
      <alignment horizontal="right" vertical="center" wrapText="1" indent="1"/>
    </xf>
    <xf numFmtId="167" fontId="21" fillId="0" borderId="12" xfId="0" applyNumberFormat="1" applyFont="1" applyBorder="1" applyAlignment="1">
      <alignment horizontal="right" vertical="center" wrapText="1" indent="1"/>
    </xf>
    <xf numFmtId="167" fontId="21" fillId="0" borderId="0" xfId="0" applyNumberFormat="1" applyFont="1" applyFill="1" applyBorder="1" applyAlignment="1">
      <alignment horizontal="right" vertical="center" wrapText="1" indent="1"/>
    </xf>
    <xf numFmtId="167" fontId="21" fillId="0" borderId="16" xfId="0" applyNumberFormat="1" applyFont="1" applyFill="1" applyBorder="1" applyAlignment="1">
      <alignment horizontal="right" vertical="center" wrapText="1" indent="1"/>
    </xf>
    <xf numFmtId="167" fontId="21" fillId="0" borderId="12" xfId="0" applyNumberFormat="1" applyFont="1" applyFill="1" applyBorder="1" applyAlignment="1">
      <alignment horizontal="right" vertical="center" wrapText="1" indent="1"/>
    </xf>
    <xf numFmtId="170" fontId="21" fillId="0" borderId="13" xfId="1567" applyNumberFormat="1" applyFont="1" applyBorder="1" applyAlignment="1">
      <alignment horizontal="right" wrapText="1" indent="1"/>
    </xf>
    <xf numFmtId="170" fontId="21" fillId="0" borderId="13" xfId="1567" applyNumberFormat="1" applyFont="1" applyFill="1" applyBorder="1" applyAlignment="1">
      <alignment horizontal="right" wrapText="1" indent="1"/>
    </xf>
    <xf numFmtId="170" fontId="21" fillId="0" borderId="11" xfId="1567" applyNumberFormat="1" applyFont="1" applyFill="1" applyBorder="1" applyAlignment="1">
      <alignment horizontal="right" wrapText="1" indent="1"/>
    </xf>
    <xf numFmtId="170" fontId="19" fillId="0" borderId="13" xfId="1567" applyNumberFormat="1" applyFont="1" applyBorder="1" applyAlignment="1">
      <alignment horizontal="right" wrapText="1" indent="1"/>
    </xf>
    <xf numFmtId="168" fontId="19" fillId="0" borderId="13" xfId="1567" applyNumberFormat="1" applyFont="1" applyFill="1" applyBorder="1" applyAlignment="1">
      <alignment horizontal="right" wrapText="1" indent="1"/>
    </xf>
    <xf numFmtId="170" fontId="19" fillId="0" borderId="13" xfId="1567" applyNumberFormat="1" applyFont="1" applyFill="1" applyBorder="1" applyAlignment="1">
      <alignment horizontal="right" wrapText="1" indent="1"/>
    </xf>
    <xf numFmtId="170" fontId="19" fillId="0" borderId="11" xfId="1567" applyNumberFormat="1" applyFont="1" applyFill="1" applyBorder="1" applyAlignment="1">
      <alignment horizontal="right" wrapText="1" indent="1"/>
    </xf>
    <xf numFmtId="0" fontId="21" fillId="0" borderId="0" xfId="0" applyFont="1" applyBorder="1" applyAlignment="1">
      <alignment horizontal="left"/>
    </xf>
    <xf numFmtId="0" fontId="19" fillId="0" borderId="0" xfId="1993" applyFont="1" applyBorder="1" applyAlignment="1">
      <alignment/>
      <protection/>
    </xf>
    <xf numFmtId="0" fontId="19" fillId="0" borderId="0" xfId="1993" applyFont="1">
      <alignment/>
      <protection/>
    </xf>
    <xf numFmtId="164" fontId="19" fillId="0" borderId="0" xfId="1993" applyNumberFormat="1" applyFont="1">
      <alignment/>
      <protection/>
    </xf>
    <xf numFmtId="0" fontId="19" fillId="0" borderId="20" xfId="1993" applyFont="1" applyBorder="1" applyAlignment="1">
      <alignment horizontal="center" vertical="center" wrapText="1"/>
      <protection/>
    </xf>
    <xf numFmtId="0" fontId="19" fillId="0" borderId="19" xfId="1993" applyFont="1" applyBorder="1" applyAlignment="1">
      <alignment horizontal="center" vertical="center" wrapText="1"/>
      <protection/>
    </xf>
    <xf numFmtId="0" fontId="19" fillId="0" borderId="27" xfId="1993" applyFont="1" applyBorder="1" applyAlignment="1">
      <alignment horizontal="center" vertical="center"/>
      <protection/>
    </xf>
    <xf numFmtId="1" fontId="19" fillId="0" borderId="28" xfId="1993" applyNumberFormat="1" applyFont="1" applyBorder="1" applyAlignment="1">
      <alignment horizontal="center" vertical="center"/>
      <protection/>
    </xf>
    <xf numFmtId="164" fontId="21" fillId="0" borderId="0" xfId="1993" applyNumberFormat="1" applyFont="1" applyBorder="1" applyAlignment="1" applyProtection="1">
      <alignment/>
      <protection/>
    </xf>
    <xf numFmtId="167" fontId="21" fillId="0" borderId="11" xfId="1993" applyNumberFormat="1" applyFont="1" applyBorder="1" applyAlignment="1">
      <alignment horizontal="right" indent="1"/>
      <protection/>
    </xf>
    <xf numFmtId="167" fontId="30" fillId="0" borderId="16" xfId="0" applyNumberFormat="1" applyFont="1" applyBorder="1" applyAlignment="1">
      <alignment horizontal="right" indent="1"/>
    </xf>
    <xf numFmtId="167" fontId="30" fillId="0" borderId="11" xfId="0" applyNumberFormat="1" applyFont="1" applyBorder="1" applyAlignment="1">
      <alignment horizontal="right" indent="1"/>
    </xf>
    <xf numFmtId="167" fontId="21" fillId="0" borderId="16" xfId="1993" applyNumberFormat="1" applyFont="1" applyBorder="1" applyAlignment="1">
      <alignment horizontal="right" indent="1"/>
      <protection/>
    </xf>
    <xf numFmtId="164" fontId="21" fillId="0" borderId="0" xfId="1993" applyNumberFormat="1" applyFont="1" applyBorder="1" applyAlignment="1" applyProtection="1">
      <alignment horizontal="left" indent="1"/>
      <protection/>
    </xf>
    <xf numFmtId="167" fontId="30" fillId="0" borderId="13" xfId="0" applyNumberFormat="1" applyFont="1" applyBorder="1" applyAlignment="1">
      <alignment horizontal="right" indent="1"/>
    </xf>
    <xf numFmtId="167" fontId="21" fillId="0" borderId="13" xfId="1993" applyNumberFormat="1" applyFont="1" applyBorder="1" applyAlignment="1">
      <alignment horizontal="right" indent="1"/>
      <protection/>
    </xf>
    <xf numFmtId="0" fontId="21" fillId="0" borderId="0" xfId="1993" applyFont="1" applyBorder="1" applyAlignment="1">
      <alignment horizontal="left" indent="1"/>
      <protection/>
    </xf>
    <xf numFmtId="0" fontId="19" fillId="0" borderId="0" xfId="1993" applyFont="1" applyBorder="1" applyAlignment="1">
      <alignment horizontal="left" indent="2"/>
      <protection/>
    </xf>
    <xf numFmtId="167" fontId="2" fillId="0" borderId="13" xfId="0" applyNumberFormat="1" applyFont="1" applyBorder="1" applyAlignment="1">
      <alignment horizontal="right" indent="1"/>
    </xf>
    <xf numFmtId="167" fontId="2" fillId="0" borderId="11" xfId="0" applyNumberFormat="1" applyFont="1" applyBorder="1" applyAlignment="1">
      <alignment horizontal="right" indent="1"/>
    </xf>
    <xf numFmtId="167" fontId="19" fillId="0" borderId="13" xfId="1993" applyNumberFormat="1" applyFont="1" applyBorder="1" applyAlignment="1">
      <alignment horizontal="right" indent="1"/>
      <protection/>
    </xf>
    <xf numFmtId="167" fontId="19" fillId="0" borderId="11" xfId="1993" applyNumberFormat="1" applyFont="1" applyBorder="1" applyAlignment="1">
      <alignment horizontal="right" indent="1"/>
      <protection/>
    </xf>
    <xf numFmtId="0" fontId="2" fillId="0" borderId="0" xfId="1993" applyFont="1" applyBorder="1" applyAlignment="1">
      <alignment horizontal="left" wrapText="1" indent="2"/>
      <protection/>
    </xf>
    <xf numFmtId="0" fontId="39" fillId="0" borderId="13" xfId="0" applyFont="1" applyBorder="1" applyAlignment="1">
      <alignment horizontal="left"/>
    </xf>
    <xf numFmtId="0" fontId="19" fillId="0" borderId="0" xfId="1993" applyFont="1" applyBorder="1" applyAlignment="1">
      <alignment horizontal="left" wrapText="1" indent="2"/>
      <protection/>
    </xf>
    <xf numFmtId="0" fontId="19" fillId="0" borderId="0" xfId="1993" applyFont="1" applyFill="1" applyBorder="1" applyAlignment="1">
      <alignment horizontal="left" wrapText="1" indent="2"/>
      <protection/>
    </xf>
    <xf numFmtId="0" fontId="19" fillId="0" borderId="0" xfId="1993" applyFont="1" applyFill="1" applyBorder="1" applyAlignment="1">
      <alignment horizontal="left" indent="2"/>
      <protection/>
    </xf>
    <xf numFmtId="0" fontId="19" fillId="0" borderId="0" xfId="1993" applyFont="1" applyBorder="1" applyAlignment="1">
      <alignment horizontal="left" indent="4"/>
      <protection/>
    </xf>
    <xf numFmtId="0" fontId="44" fillId="0" borderId="0" xfId="1993" applyFont="1" applyBorder="1">
      <alignment/>
      <protection/>
    </xf>
    <xf numFmtId="0" fontId="19" fillId="0" borderId="0" xfId="1993" applyFont="1" applyBorder="1">
      <alignment/>
      <protection/>
    </xf>
    <xf numFmtId="1" fontId="19" fillId="0" borderId="19" xfId="1993" applyNumberFormat="1" applyFont="1" applyBorder="1" applyAlignment="1">
      <alignment horizontal="center" vertical="center" wrapText="1"/>
      <protection/>
    </xf>
    <xf numFmtId="0" fontId="19" fillId="0" borderId="29" xfId="1993" applyFont="1" applyBorder="1" applyAlignment="1">
      <alignment horizontal="center" vertical="center" wrapText="1"/>
      <protection/>
    </xf>
    <xf numFmtId="167" fontId="43" fillId="0" borderId="13" xfId="0" applyNumberFormat="1" applyFont="1" applyBorder="1" applyAlignment="1">
      <alignment horizontal="right" indent="1"/>
    </xf>
    <xf numFmtId="167" fontId="43" fillId="0" borderId="16" xfId="0" applyNumberFormat="1" applyFont="1" applyBorder="1" applyAlignment="1">
      <alignment horizontal="right" indent="1"/>
    </xf>
    <xf numFmtId="167" fontId="43" fillId="0" borderId="15" xfId="0" applyNumberFormat="1" applyFont="1" applyBorder="1" applyAlignment="1">
      <alignment horizontal="right" indent="1"/>
    </xf>
    <xf numFmtId="167" fontId="41" fillId="0" borderId="15" xfId="0" applyNumberFormat="1" applyFont="1" applyBorder="1" applyAlignment="1">
      <alignment horizontal="right" indent="1"/>
    </xf>
    <xf numFmtId="164" fontId="21" fillId="0" borderId="0" xfId="1993" applyNumberFormat="1" applyFont="1" applyFill="1" applyBorder="1" applyAlignment="1" applyProtection="1">
      <alignment horizontal="left" indent="1"/>
      <protection/>
    </xf>
    <xf numFmtId="167" fontId="41" fillId="0" borderId="13" xfId="1993" applyNumberFormat="1" applyFont="1" applyBorder="1" applyAlignment="1">
      <alignment horizontal="right" indent="1"/>
      <protection/>
    </xf>
    <xf numFmtId="167" fontId="41" fillId="0" borderId="14" xfId="1993" applyNumberFormat="1" applyFont="1" applyBorder="1" applyAlignment="1">
      <alignment horizontal="right" indent="1"/>
      <protection/>
    </xf>
    <xf numFmtId="167" fontId="41" fillId="0" borderId="13" xfId="1993" applyNumberFormat="1" applyFont="1" applyBorder="1" applyAlignment="1">
      <alignment horizontal="right" vertical="center" indent="1"/>
      <protection/>
    </xf>
    <xf numFmtId="0" fontId="21" fillId="0" borderId="0" xfId="1993" applyFont="1" applyFill="1" applyBorder="1" applyAlignment="1">
      <alignment horizontal="left" indent="1"/>
      <protection/>
    </xf>
    <xf numFmtId="167" fontId="43" fillId="0" borderId="14" xfId="0" applyNumberFormat="1" applyFont="1" applyBorder="1" applyAlignment="1">
      <alignment horizontal="right" indent="1"/>
    </xf>
    <xf numFmtId="167" fontId="41" fillId="0" borderId="14" xfId="0" applyNumberFormat="1" applyFont="1" applyBorder="1" applyAlignment="1">
      <alignment horizontal="right" indent="1"/>
    </xf>
    <xf numFmtId="167" fontId="39" fillId="0" borderId="13" xfId="1993" applyNumberFormat="1" applyFont="1" applyBorder="1" applyAlignment="1">
      <alignment horizontal="right" indent="1"/>
      <protection/>
    </xf>
    <xf numFmtId="167" fontId="39" fillId="0" borderId="14" xfId="1993" applyNumberFormat="1" applyFont="1" applyBorder="1" applyAlignment="1">
      <alignment horizontal="right" indent="1"/>
      <protection/>
    </xf>
    <xf numFmtId="167" fontId="39" fillId="0" borderId="13" xfId="1993" applyNumberFormat="1" applyFont="1" applyBorder="1" applyAlignment="1">
      <alignment horizontal="right" vertical="center" indent="1"/>
      <protection/>
    </xf>
    <xf numFmtId="167" fontId="42" fillId="0" borderId="14" xfId="0" applyNumberFormat="1" applyFont="1" applyBorder="1" applyAlignment="1">
      <alignment horizontal="right" indent="1"/>
    </xf>
    <xf numFmtId="167" fontId="39" fillId="0" borderId="14" xfId="0" applyNumberFormat="1" applyFont="1" applyBorder="1" applyAlignment="1">
      <alignment horizontal="right" indent="1"/>
    </xf>
    <xf numFmtId="0" fontId="21" fillId="0" borderId="14" xfId="1993" applyFont="1" applyFill="1" applyBorder="1" applyAlignment="1">
      <alignment horizontal="left" indent="1"/>
      <protection/>
    </xf>
    <xf numFmtId="0" fontId="19" fillId="0" borderId="19" xfId="1993" applyFont="1" applyBorder="1" applyAlignment="1">
      <alignment horizontal="center" vertical="center"/>
      <protection/>
    </xf>
    <xf numFmtId="0" fontId="19" fillId="0" borderId="20" xfId="1993" applyFont="1" applyBorder="1" applyAlignment="1">
      <alignment horizontal="center" vertical="center"/>
      <protection/>
    </xf>
    <xf numFmtId="0" fontId="20" fillId="0" borderId="0" xfId="1993" applyFont="1" applyBorder="1">
      <alignment/>
      <protection/>
    </xf>
    <xf numFmtId="0" fontId="19" fillId="0" borderId="30" xfId="1993" applyFont="1" applyBorder="1" applyAlignment="1">
      <alignment horizontal="center" vertical="center" wrapText="1"/>
      <protection/>
    </xf>
    <xf numFmtId="0" fontId="19" fillId="0" borderId="30" xfId="1993" applyFont="1" applyBorder="1" applyAlignment="1">
      <alignment horizontal="center" vertical="center"/>
      <protection/>
    </xf>
    <xf numFmtId="0" fontId="19" fillId="0" borderId="31" xfId="1993" applyFont="1" applyBorder="1" applyAlignment="1">
      <alignment horizontal="center" vertical="center" wrapText="1"/>
      <protection/>
    </xf>
    <xf numFmtId="0" fontId="21" fillId="0" borderId="0" xfId="1976" applyFont="1" applyBorder="1" applyAlignment="1">
      <alignment horizontal="left" wrapText="1"/>
      <protection/>
    </xf>
    <xf numFmtId="0" fontId="21" fillId="0" borderId="0" xfId="1976" applyFont="1" applyBorder="1" applyAlignment="1">
      <alignment horizontal="center" wrapText="1"/>
      <protection/>
    </xf>
    <xf numFmtId="167" fontId="21" fillId="0" borderId="13" xfId="1982" applyNumberFormat="1" applyFont="1" applyFill="1" applyBorder="1" applyAlignment="1" applyProtection="1">
      <alignment horizontal="right" indent="1"/>
      <protection/>
    </xf>
    <xf numFmtId="167" fontId="21" fillId="0" borderId="13" xfId="1982" applyNumberFormat="1" applyFont="1" applyBorder="1" applyAlignment="1" applyProtection="1">
      <alignment horizontal="right" indent="1"/>
      <protection/>
    </xf>
    <xf numFmtId="167" fontId="21" fillId="0" borderId="11" xfId="1982" applyNumberFormat="1" applyFont="1" applyFill="1" applyBorder="1" applyAlignment="1" applyProtection="1">
      <alignment horizontal="right" indent="1"/>
      <protection/>
    </xf>
    <xf numFmtId="0" fontId="19" fillId="0" borderId="0" xfId="1976" applyFont="1" applyBorder="1" applyAlignment="1">
      <alignment wrapText="1"/>
      <protection/>
    </xf>
    <xf numFmtId="167" fontId="21" fillId="0" borderId="11" xfId="1982" applyNumberFormat="1" applyFont="1" applyBorder="1" applyAlignment="1" applyProtection="1">
      <alignment horizontal="right" indent="1"/>
      <protection/>
    </xf>
    <xf numFmtId="0" fontId="21" fillId="0" borderId="14" xfId="1976" applyFont="1" applyBorder="1" applyAlignment="1">
      <alignment horizontal="center" wrapText="1"/>
      <protection/>
    </xf>
    <xf numFmtId="167" fontId="21" fillId="0" borderId="0" xfId="1993" applyNumberFormat="1" applyFont="1" applyBorder="1" applyAlignment="1">
      <alignment horizontal="right" indent="1"/>
      <protection/>
    </xf>
    <xf numFmtId="0" fontId="19" fillId="0" borderId="0" xfId="1976" applyFont="1" applyBorder="1" applyAlignment="1">
      <alignment horizontal="left" wrapText="1" indent="1"/>
      <protection/>
    </xf>
    <xf numFmtId="0" fontId="19" fillId="0" borderId="14" xfId="1976" applyFont="1" applyBorder="1" applyAlignment="1">
      <alignment horizontal="center" wrapText="1"/>
      <protection/>
    </xf>
    <xf numFmtId="167" fontId="2" fillId="0" borderId="13" xfId="1993" applyNumberFormat="1" applyFont="1" applyBorder="1" applyAlignment="1">
      <alignment horizontal="right" indent="1"/>
      <protection/>
    </xf>
    <xf numFmtId="167" fontId="2" fillId="0" borderId="11" xfId="1993" applyNumberFormat="1" applyFont="1" applyBorder="1" applyAlignment="1">
      <alignment horizontal="right" indent="1"/>
      <protection/>
    </xf>
    <xf numFmtId="167" fontId="19" fillId="0" borderId="13" xfId="1982" applyNumberFormat="1" applyFont="1" applyBorder="1" applyAlignment="1" applyProtection="1">
      <alignment horizontal="right" indent="1"/>
      <protection/>
    </xf>
    <xf numFmtId="167" fontId="19" fillId="0" borderId="11" xfId="1982" applyNumberFormat="1" applyFont="1" applyBorder="1" applyAlignment="1" applyProtection="1">
      <alignment horizontal="right" indent="1"/>
      <protection/>
    </xf>
    <xf numFmtId="167" fontId="19" fillId="0" borderId="0" xfId="1993" applyNumberFormat="1" applyFont="1" applyBorder="1" applyAlignment="1">
      <alignment horizontal="right" indent="1"/>
      <protection/>
    </xf>
    <xf numFmtId="0" fontId="21" fillId="0" borderId="0" xfId="1976" applyFont="1" applyBorder="1" applyAlignment="1">
      <alignment horizontal="left" wrapText="1" indent="1"/>
      <protection/>
    </xf>
    <xf numFmtId="167" fontId="30" fillId="0" borderId="13" xfId="1993" applyNumberFormat="1" applyFont="1" applyBorder="1" applyAlignment="1">
      <alignment horizontal="right" indent="1"/>
      <protection/>
    </xf>
    <xf numFmtId="167" fontId="30" fillId="0" borderId="11" xfId="1993" applyNumberFormat="1" applyFont="1" applyBorder="1" applyAlignment="1">
      <alignment horizontal="right" indent="1"/>
      <protection/>
    </xf>
    <xf numFmtId="0" fontId="45" fillId="0" borderId="0" xfId="0" applyFont="1"/>
    <xf numFmtId="49" fontId="46" fillId="0" borderId="0" xfId="1992" applyNumberFormat="1" applyFont="1" applyFill="1" applyBorder="1" applyAlignment="1">
      <alignment horizontal="left" indent="1"/>
      <protection/>
    </xf>
    <xf numFmtId="0" fontId="40" fillId="0" borderId="0" xfId="0" applyFont="1" applyBorder="1" applyAlignment="1">
      <alignment horizontal="center"/>
    </xf>
    <xf numFmtId="0" fontId="37" fillId="0" borderId="0" xfId="0" applyFont="1" applyBorder="1"/>
    <xf numFmtId="0" fontId="38" fillId="0" borderId="0" xfId="0" applyFont="1" applyBorder="1" applyAlignment="1">
      <alignment wrapText="1"/>
    </xf>
    <xf numFmtId="0" fontId="37" fillId="0" borderId="0" xfId="0" applyFont="1" applyBorder="1" applyAlignment="1">
      <alignment horizontal="left" wrapText="1" indent="1"/>
    </xf>
    <xf numFmtId="0" fontId="37" fillId="0" borderId="0" xfId="0" applyFont="1" applyBorder="1" applyAlignment="1">
      <alignment horizontal="left" wrapText="1" indent="2"/>
    </xf>
    <xf numFmtId="0" fontId="38" fillId="0" borderId="0" xfId="0" applyFont="1" applyBorder="1" applyAlignment="1">
      <alignment horizontal="left" wrapText="1" indent="1"/>
    </xf>
    <xf numFmtId="0" fontId="37" fillId="0" borderId="0" xfId="0" applyFont="1" applyBorder="1" applyAlignment="1">
      <alignment horizontal="left" wrapText="1" indent="3"/>
    </xf>
    <xf numFmtId="3" fontId="38" fillId="0" borderId="16" xfId="1976" applyNumberFormat="1" applyFont="1" applyFill="1" applyBorder="1" applyAlignment="1">
      <alignment horizontal="right" indent="1"/>
      <protection/>
    </xf>
    <xf numFmtId="3" fontId="38" fillId="0" borderId="12" xfId="1976" applyNumberFormat="1" applyFont="1" applyFill="1" applyBorder="1" applyAlignment="1">
      <alignment horizontal="right" indent="1"/>
      <protection/>
    </xf>
    <xf numFmtId="167" fontId="38" fillId="0" borderId="12" xfId="1976" applyNumberFormat="1" applyFont="1" applyFill="1" applyBorder="1" applyAlignment="1">
      <alignment horizontal="right" indent="1"/>
      <protection/>
    </xf>
    <xf numFmtId="3" fontId="37" fillId="0" borderId="13" xfId="1976" applyNumberFormat="1" applyFont="1" applyFill="1" applyBorder="1" applyAlignment="1">
      <alignment horizontal="right" wrapText="1" indent="1"/>
      <protection/>
    </xf>
    <xf numFmtId="3" fontId="37" fillId="0" borderId="11" xfId="1976" applyNumberFormat="1" applyFont="1" applyFill="1" applyBorder="1" applyAlignment="1">
      <alignment horizontal="right" wrapText="1" indent="1"/>
      <protection/>
    </xf>
    <xf numFmtId="167" fontId="37" fillId="0" borderId="11" xfId="1976" applyNumberFormat="1" applyFont="1" applyFill="1" applyBorder="1" applyAlignment="1">
      <alignment horizontal="right" wrapText="1" indent="1"/>
      <protection/>
    </xf>
    <xf numFmtId="3" fontId="37" fillId="0" borderId="13" xfId="1976" applyNumberFormat="1" applyFont="1" applyFill="1" applyBorder="1" applyAlignment="1">
      <alignment horizontal="right" indent="1"/>
      <protection/>
    </xf>
    <xf numFmtId="3" fontId="37" fillId="0" borderId="11" xfId="1976" applyNumberFormat="1" applyFont="1" applyFill="1" applyBorder="1" applyAlignment="1">
      <alignment horizontal="right" indent="1"/>
      <protection/>
    </xf>
    <xf numFmtId="167" fontId="37" fillId="0" borderId="11" xfId="1976" applyNumberFormat="1" applyFont="1" applyFill="1" applyBorder="1" applyAlignment="1">
      <alignment horizontal="right" indent="1"/>
      <protection/>
    </xf>
    <xf numFmtId="3" fontId="38" fillId="0" borderId="13" xfId="1976" applyNumberFormat="1" applyFont="1" applyFill="1" applyBorder="1" applyAlignment="1">
      <alignment horizontal="right" indent="1"/>
      <protection/>
    </xf>
    <xf numFmtId="3" fontId="38" fillId="0" borderId="11" xfId="1976" applyNumberFormat="1" applyFont="1" applyFill="1" applyBorder="1" applyAlignment="1">
      <alignment horizontal="right" indent="1"/>
      <protection/>
    </xf>
    <xf numFmtId="167" fontId="38" fillId="0" borderId="11" xfId="1976" applyNumberFormat="1" applyFont="1" applyFill="1" applyBorder="1" applyAlignment="1">
      <alignment horizontal="right" indent="1"/>
      <protection/>
    </xf>
    <xf numFmtId="3" fontId="41" fillId="0" borderId="16" xfId="1992" applyNumberFormat="1" applyFont="1" applyFill="1" applyBorder="1" applyAlignment="1">
      <alignment horizontal="right" indent="2"/>
      <protection/>
    </xf>
    <xf numFmtId="3" fontId="41" fillId="0" borderId="13" xfId="1992" applyNumberFormat="1" applyFont="1" applyFill="1" applyBorder="1" applyAlignment="1">
      <alignment horizontal="right" indent="2"/>
      <protection/>
    </xf>
    <xf numFmtId="1" fontId="41" fillId="0" borderId="16" xfId="1992" applyNumberFormat="1" applyFont="1" applyFill="1" applyBorder="1" applyAlignment="1">
      <alignment horizontal="right" indent="2"/>
      <protection/>
    </xf>
    <xf numFmtId="1" fontId="41" fillId="0" borderId="12" xfId="1992" applyNumberFormat="1" applyFont="1" applyFill="1" applyBorder="1" applyAlignment="1">
      <alignment horizontal="right" indent="2"/>
      <protection/>
    </xf>
    <xf numFmtId="3" fontId="41" fillId="0" borderId="11" xfId="1992" applyNumberFormat="1" applyFont="1" applyFill="1" applyBorder="1" applyAlignment="1">
      <alignment horizontal="right" indent="2"/>
      <protection/>
    </xf>
    <xf numFmtId="164" fontId="41" fillId="0" borderId="13" xfId="1992" applyNumberFormat="1" applyFont="1" applyFill="1" applyBorder="1" applyAlignment="1">
      <alignment horizontal="right" indent="2"/>
      <protection/>
    </xf>
    <xf numFmtId="164" fontId="41" fillId="0" borderId="11" xfId="1992" applyNumberFormat="1" applyFont="1" applyFill="1" applyBorder="1" applyAlignment="1">
      <alignment horizontal="right" indent="2"/>
      <protection/>
    </xf>
    <xf numFmtId="1" fontId="39" fillId="0" borderId="13" xfId="1992" applyNumberFormat="1" applyFont="1" applyFill="1" applyBorder="1" applyAlignment="1">
      <alignment horizontal="right" indent="2"/>
      <protection/>
    </xf>
    <xf numFmtId="1" fontId="39" fillId="0" borderId="11" xfId="1992" applyNumberFormat="1" applyFont="1" applyFill="1" applyBorder="1" applyAlignment="1">
      <alignment horizontal="right" indent="2"/>
      <protection/>
    </xf>
    <xf numFmtId="3" fontId="39" fillId="0" borderId="13" xfId="1992" applyNumberFormat="1" applyFont="1" applyFill="1" applyBorder="1" applyAlignment="1">
      <alignment horizontal="right" indent="2"/>
      <protection/>
    </xf>
    <xf numFmtId="3" fontId="39" fillId="0" borderId="11" xfId="1992" applyNumberFormat="1" applyFont="1" applyFill="1" applyBorder="1" applyAlignment="1">
      <alignment horizontal="right" indent="2"/>
      <protection/>
    </xf>
    <xf numFmtId="164" fontId="39" fillId="0" borderId="13" xfId="1992" applyNumberFormat="1" applyFont="1" applyFill="1" applyBorder="1" applyAlignment="1">
      <alignment horizontal="right" indent="2"/>
      <protection/>
    </xf>
    <xf numFmtId="164" fontId="39" fillId="0" borderId="11" xfId="1992" applyNumberFormat="1" applyFont="1" applyFill="1" applyBorder="1" applyAlignment="1">
      <alignment horizontal="right" indent="2"/>
      <protection/>
    </xf>
    <xf numFmtId="1" fontId="39" fillId="0" borderId="0" xfId="1992" applyNumberFormat="1" applyFont="1" applyFill="1" applyBorder="1" applyAlignment="1">
      <alignment horizontal="right" indent="2"/>
      <protection/>
    </xf>
    <xf numFmtId="164" fontId="39" fillId="0" borderId="0" xfId="1992" applyNumberFormat="1" applyFont="1" applyFill="1" applyBorder="1" applyAlignment="1">
      <alignment horizontal="right" indent="2"/>
      <protection/>
    </xf>
    <xf numFmtId="1" fontId="39" fillId="0" borderId="0" xfId="1992" applyNumberFormat="1" applyFont="1" applyFill="1" applyAlignment="1">
      <alignment horizontal="right" indent="2"/>
      <protection/>
    </xf>
    <xf numFmtId="164" fontId="39" fillId="0" borderId="0" xfId="1992" applyNumberFormat="1" applyFont="1" applyFill="1" applyAlignment="1">
      <alignment horizontal="right" indent="2"/>
      <protection/>
    </xf>
    <xf numFmtId="164" fontId="19" fillId="0" borderId="14" xfId="0" applyNumberFormat="1" applyFont="1" applyFill="1" applyBorder="1" applyAlignment="1">
      <alignment horizontal="right" indent="2"/>
    </xf>
    <xf numFmtId="167" fontId="39" fillId="0" borderId="11" xfId="1992" applyNumberFormat="1" applyFont="1" applyFill="1" applyBorder="1" applyAlignment="1">
      <alignment horizontal="right" indent="2"/>
      <protection/>
    </xf>
    <xf numFmtId="164" fontId="39" fillId="0" borderId="14" xfId="1992" applyNumberFormat="1" applyFont="1" applyFill="1" applyBorder="1" applyAlignment="1">
      <alignment horizontal="right" indent="2"/>
      <protection/>
    </xf>
    <xf numFmtId="1" fontId="39" fillId="0" borderId="14" xfId="1992" applyNumberFormat="1" applyFont="1" applyFill="1" applyBorder="1" applyAlignment="1">
      <alignment horizontal="right" indent="2"/>
      <protection/>
    </xf>
    <xf numFmtId="3" fontId="39" fillId="0" borderId="14" xfId="1992" applyNumberFormat="1" applyFont="1" applyFill="1" applyBorder="1" applyAlignment="1">
      <alignment horizontal="right" indent="2"/>
      <protection/>
    </xf>
    <xf numFmtId="0" fontId="39" fillId="0" borderId="13" xfId="1992" applyFont="1" applyFill="1" applyBorder="1" applyAlignment="1">
      <alignment horizontal="right" indent="2"/>
      <protection/>
    </xf>
    <xf numFmtId="0" fontId="39" fillId="0" borderId="0" xfId="1992" applyFont="1" applyFill="1" applyAlignment="1">
      <alignment horizontal="right" indent="2"/>
      <protection/>
    </xf>
    <xf numFmtId="49" fontId="39" fillId="0" borderId="0" xfId="0" applyNumberFormat="1" applyFont="1" applyAlignment="1">
      <alignment horizontal="left" indent="3"/>
    </xf>
    <xf numFmtId="167" fontId="19" fillId="0" borderId="13" xfId="1989" applyNumberFormat="1" applyFont="1" applyFill="1" applyBorder="1" applyAlignment="1">
      <alignment horizontal="right" indent="1"/>
      <protection/>
    </xf>
    <xf numFmtId="3" fontId="19" fillId="0" borderId="13" xfId="1989" applyNumberFormat="1" applyFont="1" applyFill="1" applyBorder="1" applyAlignment="1">
      <alignment horizontal="right" indent="1"/>
      <protection/>
    </xf>
    <xf numFmtId="3" fontId="19" fillId="0" borderId="11" xfId="1989" applyNumberFormat="1" applyFont="1" applyFill="1" applyBorder="1" applyAlignment="1">
      <alignment horizontal="right" indent="1"/>
      <protection/>
    </xf>
    <xf numFmtId="0" fontId="21" fillId="0" borderId="13" xfId="1989" applyFont="1" applyFill="1" applyBorder="1" applyAlignment="1">
      <alignment horizontal="right" wrapText="1" indent="1"/>
      <protection/>
    </xf>
    <xf numFmtId="0" fontId="21" fillId="0" borderId="11" xfId="1989" applyFont="1" applyFill="1" applyBorder="1" applyAlignment="1">
      <alignment horizontal="right" wrapText="1" indent="1"/>
      <protection/>
    </xf>
    <xf numFmtId="167" fontId="19" fillId="0" borderId="11" xfId="1989" applyNumberFormat="1" applyFont="1" applyFill="1" applyBorder="1" applyAlignment="1">
      <alignment horizontal="right" indent="1"/>
      <protection/>
    </xf>
    <xf numFmtId="0" fontId="19" fillId="0" borderId="11" xfId="1989" applyFont="1" applyFill="1" applyBorder="1" applyAlignment="1">
      <alignment horizontal="right" wrapText="1" indent="1"/>
      <protection/>
    </xf>
    <xf numFmtId="1" fontId="19" fillId="0" borderId="11" xfId="1989" applyNumberFormat="1" applyFont="1" applyFill="1" applyBorder="1" applyAlignment="1">
      <alignment horizontal="right" indent="1"/>
      <protection/>
    </xf>
    <xf numFmtId="2" fontId="19" fillId="0" borderId="11" xfId="1989" applyNumberFormat="1" applyFont="1" applyFill="1" applyBorder="1" applyAlignment="1">
      <alignment horizontal="right" indent="1"/>
      <protection/>
    </xf>
    <xf numFmtId="0" fontId="22" fillId="0" borderId="0" xfId="0" applyFont="1" applyFill="1" applyBorder="1" applyAlignment="1">
      <alignment vertical="top" wrapText="1"/>
    </xf>
    <xf numFmtId="164" fontId="21" fillId="0" borderId="13" xfId="0" applyNumberFormat="1" applyFont="1" applyFill="1" applyBorder="1" applyAlignment="1">
      <alignment horizontal="right" wrapText="1" indent="1"/>
    </xf>
    <xf numFmtId="164" fontId="2" fillId="0" borderId="11" xfId="0" applyNumberFormat="1" applyFont="1" applyFill="1" applyBorder="1" applyAlignment="1">
      <alignment horizontal="right" indent="1"/>
    </xf>
    <xf numFmtId="0" fontId="43" fillId="0" borderId="11" xfId="0" applyFont="1" applyFill="1" applyBorder="1" applyAlignment="1" applyProtection="1">
      <alignment horizontal="right" indent="1"/>
      <protection/>
    </xf>
    <xf numFmtId="3" fontId="43" fillId="0" borderId="13" xfId="0" applyNumberFormat="1" applyFont="1" applyFill="1" applyBorder="1" applyAlignment="1" applyProtection="1">
      <alignment horizontal="right" indent="1"/>
      <protection/>
    </xf>
    <xf numFmtId="3" fontId="2" fillId="0" borderId="0" xfId="0" applyNumberFormat="1" applyFont="1" applyFill="1" applyAlignment="1">
      <alignment horizontal="right" indent="1"/>
    </xf>
    <xf numFmtId="0" fontId="19" fillId="0" borderId="0" xfId="0" applyFont="1" applyFill="1" applyAlignment="1">
      <alignment horizontal="right" indent="1"/>
    </xf>
    <xf numFmtId="3" fontId="39" fillId="0" borderId="0" xfId="0" applyNumberFormat="1" applyFont="1" applyFill="1" applyBorder="1" applyAlignment="1">
      <alignment horizontal="right" indent="1"/>
    </xf>
    <xf numFmtId="1" fontId="39" fillId="0" borderId="0" xfId="1995" applyNumberFormat="1" applyFont="1" applyBorder="1" applyAlignment="1">
      <alignment horizontal="right" indent="1"/>
      <protection/>
    </xf>
    <xf numFmtId="0" fontId="0" fillId="0" borderId="0" xfId="0" applyBorder="1"/>
    <xf numFmtId="0" fontId="31" fillId="0" borderId="21" xfId="0" applyFont="1" applyFill="1" applyBorder="1" applyAlignment="1">
      <alignment horizontal="center" vertical="center" wrapText="1"/>
    </xf>
    <xf numFmtId="0" fontId="47" fillId="0" borderId="0" xfId="0" applyFont="1" applyAlignment="1">
      <alignment horizontal="left" vertical="top"/>
    </xf>
    <xf numFmtId="0" fontId="42" fillId="0" borderId="0" xfId="0" applyFont="1" applyAlignment="1">
      <alignment/>
    </xf>
    <xf numFmtId="0" fontId="48" fillId="0" borderId="0" xfId="1568" applyFont="1" applyAlignment="1">
      <alignment horizontal="left" vertical="top"/>
    </xf>
    <xf numFmtId="0" fontId="42" fillId="0" borderId="0" xfId="0" applyFont="1" applyAlignment="1">
      <alignment horizontal="left" vertical="top"/>
    </xf>
    <xf numFmtId="164" fontId="0" fillId="0" borderId="0" xfId="0" applyNumberFormat="1"/>
    <xf numFmtId="3" fontId="41" fillId="0" borderId="11" xfId="1993" applyNumberFormat="1" applyFont="1" applyBorder="1" applyAlignment="1">
      <alignment horizontal="right" indent="1"/>
      <protection/>
    </xf>
    <xf numFmtId="3" fontId="39" fillId="0" borderId="11" xfId="1993" applyNumberFormat="1" applyFont="1" applyBorder="1" applyAlignment="1">
      <alignment horizontal="right" indent="1"/>
      <protection/>
    </xf>
    <xf numFmtId="0" fontId="45" fillId="0" borderId="0" xfId="1993" applyFont="1" applyBorder="1">
      <alignment/>
      <protection/>
    </xf>
    <xf numFmtId="0" fontId="36" fillId="0" borderId="0" xfId="1993">
      <alignment/>
      <protection/>
    </xf>
    <xf numFmtId="0" fontId="36" fillId="0" borderId="0" xfId="1993" applyFill="1">
      <alignment/>
      <protection/>
    </xf>
    <xf numFmtId="0" fontId="36" fillId="0" borderId="0" xfId="1993" applyBorder="1">
      <alignment/>
      <protection/>
    </xf>
    <xf numFmtId="0" fontId="39" fillId="0" borderId="19" xfId="1993" applyFont="1" applyBorder="1" applyAlignment="1">
      <alignment horizontal="center" vertical="center" wrapText="1"/>
      <protection/>
    </xf>
    <xf numFmtId="0" fontId="39" fillId="0" borderId="19" xfId="1993" applyFont="1" applyFill="1" applyBorder="1" applyAlignment="1">
      <alignment horizontal="center" vertical="center" wrapText="1"/>
      <protection/>
    </xf>
    <xf numFmtId="0" fontId="39" fillId="0" borderId="20" xfId="1993" applyFont="1" applyBorder="1" applyAlignment="1">
      <alignment horizontal="center" vertical="center" wrapText="1"/>
      <protection/>
    </xf>
    <xf numFmtId="3" fontId="41" fillId="0" borderId="16" xfId="1993" applyNumberFormat="1" applyFont="1" applyBorder="1" applyAlignment="1">
      <alignment horizontal="right" indent="1"/>
      <protection/>
    </xf>
    <xf numFmtId="3" fontId="41" fillId="0" borderId="0" xfId="1993" applyNumberFormat="1" applyFont="1" applyBorder="1" applyAlignment="1">
      <alignment horizontal="right" indent="1"/>
      <protection/>
    </xf>
    <xf numFmtId="3" fontId="41" fillId="0" borderId="11" xfId="1993" applyNumberFormat="1" applyFont="1" applyFill="1" applyBorder="1" applyAlignment="1">
      <alignment horizontal="right" indent="1"/>
      <protection/>
    </xf>
    <xf numFmtId="3" fontId="49" fillId="0" borderId="12" xfId="1993" applyNumberFormat="1" applyFont="1" applyBorder="1" applyAlignment="1">
      <alignment horizontal="right" indent="1"/>
      <protection/>
    </xf>
    <xf numFmtId="3" fontId="49" fillId="0" borderId="16" xfId="1993" applyNumberFormat="1" applyFont="1" applyBorder="1" applyAlignment="1">
      <alignment horizontal="right" indent="1"/>
      <protection/>
    </xf>
    <xf numFmtId="3" fontId="41" fillId="0" borderId="12" xfId="1993" applyNumberFormat="1" applyFont="1" applyBorder="1" applyAlignment="1">
      <alignment horizontal="right" wrapText="1" indent="1"/>
      <protection/>
    </xf>
    <xf numFmtId="3" fontId="49" fillId="0" borderId="13" xfId="1993" applyNumberFormat="1" applyFont="1" applyFill="1" applyBorder="1" applyAlignment="1">
      <alignment horizontal="right" wrapText="1" indent="1"/>
      <protection/>
    </xf>
    <xf numFmtId="3" fontId="49" fillId="0" borderId="12" xfId="1993" applyNumberFormat="1" applyFont="1" applyFill="1" applyBorder="1" applyAlignment="1">
      <alignment horizontal="right" indent="1"/>
      <protection/>
    </xf>
    <xf numFmtId="3" fontId="39" fillId="0" borderId="13" xfId="1993" applyNumberFormat="1" applyFont="1" applyBorder="1" applyAlignment="1">
      <alignment horizontal="right" indent="1"/>
      <protection/>
    </xf>
    <xf numFmtId="3" fontId="50" fillId="0" borderId="0" xfId="1993" applyNumberFormat="1" applyFont="1" applyBorder="1" applyAlignment="1">
      <alignment horizontal="right" indent="1"/>
      <protection/>
    </xf>
    <xf numFmtId="3" fontId="39" fillId="0" borderId="11" xfId="1993" applyNumberFormat="1" applyFont="1" applyFill="1" applyBorder="1" applyAlignment="1">
      <alignment horizontal="right" indent="1"/>
      <protection/>
    </xf>
    <xf numFmtId="3" fontId="50" fillId="0" borderId="11" xfId="1993" applyNumberFormat="1" applyFont="1" applyBorder="1" applyAlignment="1">
      <alignment horizontal="right" indent="1"/>
      <protection/>
    </xf>
    <xf numFmtId="3" fontId="50" fillId="0" borderId="13" xfId="1993" applyNumberFormat="1" applyFont="1" applyBorder="1" applyAlignment="1">
      <alignment horizontal="right" indent="1"/>
      <protection/>
    </xf>
    <xf numFmtId="3" fontId="39" fillId="0" borderId="11" xfId="1993" applyNumberFormat="1" applyFont="1" applyBorder="1" applyAlignment="1">
      <alignment horizontal="right" wrapText="1" indent="1"/>
      <protection/>
    </xf>
    <xf numFmtId="3" fontId="50" fillId="0" borderId="13" xfId="1993" applyNumberFormat="1" applyFont="1" applyFill="1" applyBorder="1" applyAlignment="1">
      <alignment horizontal="right" wrapText="1" indent="1"/>
      <protection/>
    </xf>
    <xf numFmtId="3" fontId="50" fillId="0" borderId="11" xfId="1993" applyNumberFormat="1" applyFont="1" applyFill="1" applyBorder="1" applyAlignment="1">
      <alignment horizontal="right" indent="1"/>
      <protection/>
    </xf>
    <xf numFmtId="3" fontId="39" fillId="0" borderId="0" xfId="1993" applyNumberFormat="1" applyFont="1" applyBorder="1" applyAlignment="1">
      <alignment horizontal="right" indent="1"/>
      <protection/>
    </xf>
    <xf numFmtId="3" fontId="49" fillId="0" borderId="11" xfId="1993" applyNumberFormat="1" applyFont="1" applyBorder="1" applyAlignment="1">
      <alignment horizontal="right" indent="1"/>
      <protection/>
    </xf>
    <xf numFmtId="3" fontId="49" fillId="0" borderId="13" xfId="1993" applyNumberFormat="1" applyFont="1" applyBorder="1" applyAlignment="1">
      <alignment horizontal="right" indent="1"/>
      <protection/>
    </xf>
    <xf numFmtId="3" fontId="41" fillId="0" borderId="11" xfId="1993" applyNumberFormat="1" applyFont="1" applyBorder="1" applyAlignment="1">
      <alignment horizontal="right" wrapText="1" indent="1"/>
      <protection/>
    </xf>
    <xf numFmtId="3" fontId="49" fillId="0" borderId="11" xfId="1993" applyNumberFormat="1" applyFont="1" applyFill="1" applyBorder="1" applyAlignment="1">
      <alignment horizontal="right" indent="1"/>
      <protection/>
    </xf>
    <xf numFmtId="0" fontId="26" fillId="0" borderId="0" xfId="1993" applyFont="1" applyBorder="1" applyAlignment="1">
      <alignment wrapText="1"/>
      <protection/>
    </xf>
    <xf numFmtId="0" fontId="26" fillId="0" borderId="0" xfId="1993" applyFont="1" applyAlignment="1">
      <alignment wrapText="1"/>
      <protection/>
    </xf>
    <xf numFmtId="0" fontId="26" fillId="0" borderId="0" xfId="1993" applyFont="1" applyBorder="1" applyAlignment="1">
      <alignment horizontal="left" wrapText="1"/>
      <protection/>
    </xf>
    <xf numFmtId="0" fontId="26" fillId="0" borderId="0" xfId="1993" applyFont="1" applyAlignment="1">
      <alignment horizontal="left" wrapText="1"/>
      <protection/>
    </xf>
    <xf numFmtId="0" fontId="26" fillId="0" borderId="0" xfId="1993" applyFont="1" applyFill="1" applyAlignment="1">
      <alignment horizontal="left" wrapText="1"/>
      <protection/>
    </xf>
    <xf numFmtId="0" fontId="19" fillId="0" borderId="21" xfId="1993" applyFont="1" applyBorder="1" applyAlignment="1">
      <alignment horizontal="center" vertical="center"/>
      <protection/>
    </xf>
    <xf numFmtId="0" fontId="19" fillId="0" borderId="22" xfId="1993" applyFont="1" applyBorder="1" applyAlignment="1">
      <alignment horizontal="center" vertical="center"/>
      <protection/>
    </xf>
    <xf numFmtId="0" fontId="19" fillId="0" borderId="10" xfId="1993" applyFont="1" applyBorder="1" applyAlignment="1">
      <alignment horizontal="center" vertical="center"/>
      <protection/>
    </xf>
    <xf numFmtId="167" fontId="21" fillId="0" borderId="0" xfId="1993" applyNumberFormat="1" applyFont="1" applyAlignment="1">
      <alignment horizontal="right" indent="1"/>
      <protection/>
    </xf>
    <xf numFmtId="167" fontId="43" fillId="0" borderId="11" xfId="0" applyNumberFormat="1" applyFont="1" applyBorder="1" applyAlignment="1">
      <alignment horizontal="right" indent="1"/>
    </xf>
    <xf numFmtId="167" fontId="42" fillId="0" borderId="11" xfId="0" applyNumberFormat="1" applyFont="1" applyBorder="1" applyAlignment="1">
      <alignment horizontal="right" indent="1"/>
    </xf>
    <xf numFmtId="167" fontId="39" fillId="0" borderId="11" xfId="1993" applyNumberFormat="1" applyFont="1" applyBorder="1" applyAlignment="1">
      <alignment horizontal="right" indent="1"/>
      <protection/>
    </xf>
    <xf numFmtId="167" fontId="39" fillId="0" borderId="11" xfId="1993" applyNumberFormat="1" applyFont="1" applyFill="1" applyBorder="1" applyAlignment="1">
      <alignment horizontal="right" indent="1"/>
      <protection/>
    </xf>
    <xf numFmtId="167" fontId="30" fillId="0" borderId="12" xfId="0" applyNumberFormat="1" applyFont="1" applyBorder="1" applyAlignment="1">
      <alignment horizontal="right" indent="1"/>
    </xf>
    <xf numFmtId="167" fontId="21" fillId="0" borderId="15" xfId="2055" applyNumberFormat="1" applyFont="1" applyBorder="1" applyAlignment="1">
      <alignment horizontal="right" indent="1"/>
    </xf>
    <xf numFmtId="167" fontId="21" fillId="0" borderId="17" xfId="2055" applyNumberFormat="1" applyFont="1" applyBorder="1" applyAlignment="1">
      <alignment horizontal="right" indent="1"/>
    </xf>
    <xf numFmtId="167" fontId="19" fillId="0" borderId="14" xfId="1993" applyNumberFormat="1" applyFont="1" applyBorder="1" applyAlignment="1">
      <alignment horizontal="right" indent="1"/>
      <protection/>
    </xf>
    <xf numFmtId="167" fontId="19" fillId="0" borderId="0" xfId="1993" applyNumberFormat="1" applyFont="1" applyAlignment="1">
      <alignment horizontal="right" indent="1"/>
      <protection/>
    </xf>
    <xf numFmtId="167" fontId="21" fillId="0" borderId="14" xfId="2055" applyNumberFormat="1" applyFont="1" applyBorder="1" applyAlignment="1">
      <alignment horizontal="right" indent="1"/>
    </xf>
    <xf numFmtId="167" fontId="21" fillId="0" borderId="0" xfId="2055" applyNumberFormat="1" applyFont="1" applyAlignment="1">
      <alignment horizontal="right" indent="1"/>
    </xf>
    <xf numFmtId="167" fontId="21" fillId="0" borderId="14" xfId="1993" applyNumberFormat="1" applyFont="1" applyBorder="1" applyAlignment="1">
      <alignment horizontal="right" indent="1"/>
      <protection/>
    </xf>
    <xf numFmtId="167" fontId="19" fillId="0" borderId="0" xfId="2055" applyNumberFormat="1" applyFont="1" applyAlignment="1">
      <alignment horizontal="right" indent="1"/>
    </xf>
    <xf numFmtId="167" fontId="19" fillId="0" borderId="14" xfId="2055" applyNumberFormat="1" applyFont="1" applyBorder="1" applyAlignment="1">
      <alignment horizontal="right" indent="1"/>
    </xf>
    <xf numFmtId="0" fontId="19" fillId="0" borderId="0" xfId="1993" applyFont="1" applyFill="1" applyBorder="1" applyAlignment="1">
      <alignment horizontal="left" indent="1"/>
      <protection/>
    </xf>
    <xf numFmtId="0" fontId="19" fillId="0" borderId="0" xfId="1993" applyFont="1" applyFill="1" applyBorder="1" applyAlignment="1">
      <alignment horizontal="left" wrapText="1" indent="1"/>
      <protection/>
    </xf>
    <xf numFmtId="164" fontId="19" fillId="0" borderId="0" xfId="1993" applyNumberFormat="1" applyFont="1" applyFill="1" applyBorder="1" applyAlignment="1">
      <alignment horizontal="left" wrapText="1" indent="1"/>
      <protection/>
    </xf>
    <xf numFmtId="0" fontId="42" fillId="0" borderId="0" xfId="0" applyFont="1" applyAlignment="1">
      <alignment horizontal="left" wrapText="1" indent="1"/>
    </xf>
    <xf numFmtId="164" fontId="42" fillId="0" borderId="0" xfId="0" applyNumberFormat="1" applyFont="1" applyAlignment="1">
      <alignment horizontal="left" indent="1"/>
    </xf>
    <xf numFmtId="0" fontId="0" fillId="0" borderId="0" xfId="0" applyFont="1"/>
    <xf numFmtId="0" fontId="30" fillId="0" borderId="13" xfId="0" applyFont="1" applyBorder="1" applyAlignment="1">
      <alignment horizontal="right" indent="1"/>
    </xf>
    <xf numFmtId="3" fontId="30" fillId="0" borderId="0" xfId="0" applyNumberFormat="1" applyFont="1" applyAlignment="1">
      <alignment horizontal="right" wrapText="1" indent="1"/>
    </xf>
    <xf numFmtId="3" fontId="30" fillId="0" borderId="11" xfId="0" applyNumberFormat="1" applyFont="1" applyBorder="1" applyAlignment="1">
      <alignment horizontal="right" indent="1"/>
    </xf>
    <xf numFmtId="0" fontId="30" fillId="0" borderId="13" xfId="0" applyNumberFormat="1" applyFont="1" applyBorder="1" applyAlignment="1">
      <alignment horizontal="right" indent="1"/>
    </xf>
    <xf numFmtId="0" fontId="2" fillId="0" borderId="0" xfId="0" applyFont="1" applyAlignment="1">
      <alignment/>
    </xf>
    <xf numFmtId="0" fontId="21" fillId="0" borderId="0" xfId="0" applyFont="1" applyBorder="1" applyAlignment="1">
      <alignment horizontal="left" vertical="top" wrapText="1"/>
    </xf>
    <xf numFmtId="0" fontId="19" fillId="0" borderId="26"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31"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6" fillId="0" borderId="0" xfId="0" applyFont="1" applyFill="1" applyAlignment="1">
      <alignment horizontal="left"/>
    </xf>
    <xf numFmtId="0" fontId="21" fillId="0" borderId="34" xfId="0" applyFont="1" applyFill="1" applyBorder="1" applyAlignment="1">
      <alignment horizontal="left" vertical="top" wrapText="1"/>
    </xf>
    <xf numFmtId="0" fontId="21" fillId="0" borderId="34" xfId="0" applyFont="1" applyFill="1" applyBorder="1" applyAlignment="1">
      <alignment horizontal="left" vertical="top"/>
    </xf>
    <xf numFmtId="0" fontId="19" fillId="0" borderId="35" xfId="0" applyFont="1" applyFill="1" applyBorder="1" applyAlignment="1">
      <alignment horizontal="center" vertical="center" wrapText="1"/>
    </xf>
    <xf numFmtId="0" fontId="19" fillId="0" borderId="32" xfId="0" applyFont="1" applyFill="1" applyBorder="1" applyAlignment="1">
      <alignment horizontal="center" vertical="center" wrapText="1"/>
    </xf>
    <xf numFmtId="2" fontId="19" fillId="0" borderId="19" xfId="0" applyNumberFormat="1" applyFont="1" applyFill="1" applyBorder="1" applyAlignment="1">
      <alignment horizontal="center" vertical="center" wrapText="1"/>
    </xf>
    <xf numFmtId="2" fontId="19" fillId="0" borderId="10" xfId="0" applyNumberFormat="1"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21" fillId="0" borderId="0" xfId="0" applyFont="1" applyAlignment="1">
      <alignment horizontal="left" vertical="top" wrapText="1"/>
    </xf>
    <xf numFmtId="0" fontId="19" fillId="0" borderId="0" xfId="0" applyFont="1" applyAlignment="1">
      <alignment horizontal="left" vertical="top" wrapText="1"/>
    </xf>
    <xf numFmtId="0" fontId="19" fillId="0" borderId="30"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33" xfId="0" applyFont="1" applyFill="1" applyBorder="1" applyAlignment="1">
      <alignment horizontal="left" vertical="center" wrapText="1" indent="2"/>
    </xf>
    <xf numFmtId="0" fontId="19" fillId="0" borderId="26" xfId="0" applyFont="1" applyBorder="1"/>
    <xf numFmtId="0" fontId="19" fillId="0" borderId="0" xfId="0" applyFont="1" applyBorder="1"/>
    <xf numFmtId="0" fontId="19" fillId="0" borderId="14" xfId="0" applyFont="1" applyBorder="1"/>
    <xf numFmtId="0" fontId="19" fillId="0" borderId="35" xfId="0" applyFont="1" applyBorder="1"/>
    <xf numFmtId="0" fontId="19" fillId="0" borderId="32" xfId="0" applyFont="1" applyBorder="1"/>
    <xf numFmtId="0" fontId="19" fillId="0" borderId="20"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30"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21" fillId="0" borderId="34" xfId="0" applyFont="1" applyBorder="1" applyAlignment="1">
      <alignment horizontal="left" vertical="top" wrapText="1"/>
    </xf>
    <xf numFmtId="0" fontId="19" fillId="0" borderId="2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20" xfId="0" applyFont="1" applyBorder="1" applyAlignment="1">
      <alignment horizontal="center"/>
    </xf>
    <xf numFmtId="0" fontId="19" fillId="0" borderId="27" xfId="0" applyFont="1" applyBorder="1" applyAlignment="1">
      <alignment horizontal="center"/>
    </xf>
    <xf numFmtId="0" fontId="19" fillId="0" borderId="28" xfId="0" applyFont="1" applyBorder="1" applyAlignment="1">
      <alignment horizontal="center"/>
    </xf>
    <xf numFmtId="0" fontId="19" fillId="0" borderId="36" xfId="0" applyFont="1" applyBorder="1" applyAlignment="1">
      <alignment horizontal="center" vertical="center"/>
    </xf>
    <xf numFmtId="0" fontId="19" fillId="0" borderId="29" xfId="0" applyFont="1" applyBorder="1" applyAlignment="1">
      <alignment horizontal="center" vertical="center"/>
    </xf>
    <xf numFmtId="0" fontId="19" fillId="0" borderId="20" xfId="0" applyFont="1" applyBorder="1" applyAlignment="1">
      <alignment horizontal="center" vertical="center"/>
    </xf>
    <xf numFmtId="0" fontId="19" fillId="0" borderId="28" xfId="0" applyFont="1" applyBorder="1" applyAlignment="1">
      <alignment horizontal="center" vertical="center"/>
    </xf>
    <xf numFmtId="0" fontId="21" fillId="0" borderId="34" xfId="1976" applyFont="1" applyFill="1" applyBorder="1" applyAlignment="1">
      <alignment horizontal="left" vertical="top" wrapText="1"/>
      <protection/>
    </xf>
    <xf numFmtId="0" fontId="21" fillId="0" borderId="0" xfId="0" applyFont="1" applyFill="1" applyAlignment="1">
      <alignment horizontal="left" vertical="top" wrapText="1"/>
    </xf>
    <xf numFmtId="0" fontId="19" fillId="0" borderId="33" xfId="0" applyFont="1" applyFill="1" applyBorder="1" applyAlignment="1">
      <alignment horizontal="left" vertical="center" wrapText="1" indent="4"/>
    </xf>
    <xf numFmtId="0" fontId="19" fillId="0" borderId="26" xfId="0" applyFont="1" applyFill="1" applyBorder="1" applyAlignment="1">
      <alignment horizontal="left" vertical="center" wrapText="1" indent="4"/>
    </xf>
    <xf numFmtId="0" fontId="19" fillId="0" borderId="35" xfId="0" applyFont="1" applyFill="1" applyBorder="1" applyAlignment="1">
      <alignment horizontal="left" vertical="center" wrapText="1" indent="4"/>
    </xf>
    <xf numFmtId="0" fontId="19" fillId="0" borderId="32" xfId="0" applyFont="1" applyFill="1" applyBorder="1" applyAlignment="1">
      <alignment horizontal="left" vertical="center" wrapText="1" indent="4"/>
    </xf>
    <xf numFmtId="0" fontId="19" fillId="0" borderId="22" xfId="0" applyFont="1" applyFill="1" applyBorder="1" applyAlignment="1">
      <alignment horizontal="center" vertical="center" wrapText="1"/>
    </xf>
    <xf numFmtId="0" fontId="19" fillId="0" borderId="0" xfId="0" applyFont="1" applyFill="1" applyAlignment="1">
      <alignment horizontal="left" wrapText="1"/>
    </xf>
    <xf numFmtId="0" fontId="38" fillId="0" borderId="0" xfId="0" applyFont="1" applyFill="1" applyBorder="1" applyAlignment="1">
      <alignment horizontal="left" vertical="top" wrapText="1"/>
    </xf>
    <xf numFmtId="0" fontId="38" fillId="0" borderId="34" xfId="0" applyFont="1" applyFill="1" applyBorder="1" applyAlignment="1">
      <alignment horizontal="left" vertical="top" wrapText="1"/>
    </xf>
    <xf numFmtId="0" fontId="37" fillId="0" borderId="33" xfId="0" applyFont="1" applyFill="1" applyBorder="1" applyAlignment="1">
      <alignment horizontal="left" vertical="center" wrapText="1" indent="2"/>
    </xf>
    <xf numFmtId="0" fontId="37" fillId="0" borderId="35" xfId="0" applyFont="1" applyFill="1" applyBorder="1" applyAlignment="1">
      <alignment horizontal="left" vertical="center" wrapText="1" indent="2"/>
    </xf>
    <xf numFmtId="0" fontId="37" fillId="0" borderId="19" xfId="0" applyFont="1" applyFill="1" applyBorder="1" applyAlignment="1">
      <alignment horizontal="center" vertical="center" wrapText="1"/>
    </xf>
    <xf numFmtId="0" fontId="38" fillId="0" borderId="34" xfId="0" applyFont="1" applyBorder="1" applyAlignment="1">
      <alignment horizontal="left" vertical="top" wrapText="1"/>
    </xf>
    <xf numFmtId="0" fontId="38" fillId="0" borderId="34" xfId="0" applyFont="1" applyBorder="1" applyAlignment="1">
      <alignment horizontal="left" vertical="top"/>
    </xf>
    <xf numFmtId="0" fontId="37" fillId="0" borderId="26" xfId="0" applyFont="1" applyBorder="1" applyAlignment="1">
      <alignment horizontal="center" vertical="center" wrapText="1"/>
    </xf>
    <xf numFmtId="0" fontId="37" fillId="0" borderId="32"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21" xfId="0" applyFont="1" applyBorder="1" applyAlignment="1">
      <alignment horizontal="center" vertical="center" wrapText="1"/>
    </xf>
    <xf numFmtId="49" fontId="41" fillId="0" borderId="34" xfId="1992" applyNumberFormat="1" applyFont="1" applyFill="1" applyBorder="1" applyAlignment="1">
      <alignment horizontal="left" vertical="top" wrapText="1"/>
      <protection/>
    </xf>
    <xf numFmtId="49" fontId="39" fillId="0" borderId="26" xfId="1992" applyNumberFormat="1" applyFont="1" applyFill="1" applyBorder="1" applyAlignment="1">
      <alignment horizontal="left" vertical="center" wrapText="1" indent="2"/>
      <protection/>
    </xf>
    <xf numFmtId="49" fontId="39" fillId="0" borderId="30" xfId="1992" applyNumberFormat="1" applyFont="1" applyFill="1" applyBorder="1" applyAlignment="1">
      <alignment horizontal="left" vertical="center" wrapText="1" indent="2"/>
      <protection/>
    </xf>
    <xf numFmtId="49" fontId="39" fillId="0" borderId="14" xfId="1992" applyNumberFormat="1" applyFont="1" applyFill="1" applyBorder="1" applyAlignment="1">
      <alignment horizontal="left" vertical="center" wrapText="1" indent="2"/>
      <protection/>
    </xf>
    <xf numFmtId="49" fontId="39" fillId="0" borderId="13" xfId="1992" applyNumberFormat="1" applyFont="1" applyFill="1" applyBorder="1" applyAlignment="1">
      <alignment horizontal="left" vertical="center" wrapText="1" indent="2"/>
      <protection/>
    </xf>
    <xf numFmtId="49" fontId="39" fillId="0" borderId="32" xfId="1992" applyNumberFormat="1" applyFont="1" applyFill="1" applyBorder="1" applyAlignment="1">
      <alignment horizontal="left" vertical="center" wrapText="1" indent="2"/>
      <protection/>
    </xf>
    <xf numFmtId="49" fontId="39" fillId="0" borderId="24" xfId="1992" applyNumberFormat="1" applyFont="1" applyFill="1" applyBorder="1" applyAlignment="1">
      <alignment horizontal="left" vertical="center" wrapText="1" indent="2"/>
      <protection/>
    </xf>
    <xf numFmtId="1" fontId="39" fillId="0" borderId="30" xfId="1992" applyNumberFormat="1" applyFont="1" applyFill="1" applyBorder="1" applyAlignment="1">
      <alignment horizontal="center" vertical="center" wrapText="1"/>
      <protection/>
    </xf>
    <xf numFmtId="1" fontId="39" fillId="0" borderId="13" xfId="1992" applyNumberFormat="1" applyFont="1" applyFill="1" applyBorder="1" applyAlignment="1">
      <alignment horizontal="center" vertical="center" wrapText="1"/>
      <protection/>
    </xf>
    <xf numFmtId="1" fontId="39" fillId="0" borderId="24" xfId="1992" applyNumberFormat="1" applyFont="1" applyFill="1" applyBorder="1" applyAlignment="1">
      <alignment horizontal="center" vertical="center" wrapText="1"/>
      <protection/>
    </xf>
    <xf numFmtId="0" fontId="39" fillId="0" borderId="31" xfId="0" applyFont="1" applyFill="1" applyBorder="1" applyAlignment="1">
      <alignment horizontal="center" vertical="top"/>
    </xf>
    <xf numFmtId="0" fontId="39" fillId="0" borderId="33" xfId="0" applyFont="1" applyFill="1" applyBorder="1" applyAlignment="1">
      <alignment horizontal="center" vertical="top"/>
    </xf>
    <xf numFmtId="1" fontId="39" fillId="0" borderId="20" xfId="1992" applyNumberFormat="1" applyFont="1" applyFill="1" applyBorder="1" applyAlignment="1">
      <alignment horizontal="center" vertical="center" wrapText="1"/>
      <protection/>
    </xf>
    <xf numFmtId="1" fontId="39" fillId="0" borderId="27" xfId="1992" applyNumberFormat="1" applyFont="1" applyFill="1" applyBorder="1" applyAlignment="1">
      <alignment horizontal="center" vertical="center" wrapText="1"/>
      <protection/>
    </xf>
    <xf numFmtId="0" fontId="39" fillId="0" borderId="30" xfId="1992" applyFont="1" applyFill="1" applyBorder="1" applyAlignment="1">
      <alignment horizontal="center" vertical="center" wrapText="1"/>
      <protection/>
    </xf>
    <xf numFmtId="0" fontId="39" fillId="0" borderId="24" xfId="1992" applyFont="1" applyFill="1" applyBorder="1" applyAlignment="1">
      <alignment horizontal="center" vertical="center" wrapText="1"/>
      <protection/>
    </xf>
    <xf numFmtId="0" fontId="39" fillId="0" borderId="31" xfId="1992" applyFont="1" applyFill="1" applyBorder="1" applyAlignment="1">
      <alignment horizontal="center" vertical="center"/>
      <protection/>
    </xf>
    <xf numFmtId="0" fontId="39" fillId="0" borderId="25" xfId="1992" applyFont="1" applyFill="1" applyBorder="1" applyAlignment="1">
      <alignment horizontal="center" vertical="center"/>
      <protection/>
    </xf>
    <xf numFmtId="0" fontId="29" fillId="0" borderId="0" xfId="0" applyFont="1" applyAlignment="1">
      <alignment horizontal="center" vertical="center"/>
    </xf>
    <xf numFmtId="0" fontId="19" fillId="0" borderId="26" xfId="0" applyFont="1" applyFill="1" applyBorder="1" applyAlignment="1">
      <alignment horizontal="left" vertical="center" wrapText="1" indent="2"/>
    </xf>
    <xf numFmtId="0" fontId="19" fillId="0" borderId="35" xfId="0" applyFont="1" applyFill="1" applyBorder="1" applyAlignment="1">
      <alignment horizontal="left" vertical="center" wrapText="1" indent="2"/>
    </xf>
    <xf numFmtId="0" fontId="19" fillId="0" borderId="32" xfId="0" applyFont="1" applyFill="1" applyBorder="1" applyAlignment="1">
      <alignment horizontal="left" vertical="center" wrapText="1" indent="2"/>
    </xf>
    <xf numFmtId="0" fontId="21" fillId="0" borderId="0" xfId="0" applyFont="1" applyAlignment="1">
      <alignment horizontal="left" vertical="top"/>
    </xf>
    <xf numFmtId="0" fontId="19" fillId="0" borderId="35" xfId="0" applyFont="1" applyBorder="1" applyAlignment="1">
      <alignment horizontal="center" vertical="center" wrapText="1"/>
    </xf>
    <xf numFmtId="0" fontId="19" fillId="0" borderId="10" xfId="0" applyFont="1" applyBorder="1" applyAlignment="1">
      <alignment horizontal="center" vertical="center" wrapText="1"/>
    </xf>
    <xf numFmtId="0" fontId="21" fillId="0" borderId="34" xfId="0" applyFont="1" applyBorder="1" applyAlignment="1">
      <alignment horizontal="left" vertical="top"/>
    </xf>
    <xf numFmtId="0" fontId="19" fillId="0" borderId="33" xfId="0" applyNumberFormat="1" applyFont="1" applyBorder="1" applyAlignment="1">
      <alignment horizontal="center" vertical="center" wrapText="1"/>
    </xf>
    <xf numFmtId="0" fontId="19" fillId="0" borderId="26" xfId="0" applyNumberFormat="1" applyFont="1" applyBorder="1" applyAlignment="1">
      <alignment horizontal="center" vertical="center" wrapText="1"/>
    </xf>
    <xf numFmtId="0" fontId="19" fillId="0" borderId="0" xfId="0" applyNumberFormat="1" applyFont="1" applyBorder="1" applyAlignment="1">
      <alignment horizontal="center" vertical="center" wrapText="1"/>
    </xf>
    <xf numFmtId="0" fontId="19" fillId="0" borderId="14" xfId="0" applyNumberFormat="1" applyFont="1" applyBorder="1" applyAlignment="1">
      <alignment horizontal="center" vertical="center" wrapText="1"/>
    </xf>
    <xf numFmtId="0" fontId="19" fillId="0" borderId="35" xfId="0" applyNumberFormat="1" applyFont="1" applyBorder="1" applyAlignment="1">
      <alignment horizontal="center" vertical="center" wrapText="1"/>
    </xf>
    <xf numFmtId="0" fontId="19" fillId="0" borderId="32" xfId="0" applyNumberFormat="1" applyFont="1" applyBorder="1" applyAlignment="1">
      <alignment horizontal="center" vertical="center" wrapText="1"/>
    </xf>
    <xf numFmtId="0" fontId="19" fillId="0" borderId="10" xfId="0" applyFont="1" applyFill="1" applyBorder="1" applyAlignment="1">
      <alignment horizontal="center" vertical="center" wrapText="1"/>
    </xf>
    <xf numFmtId="0" fontId="29" fillId="0" borderId="0" xfId="0" applyFont="1" applyFill="1" applyAlignment="1">
      <alignment horizontal="center" vertical="center"/>
    </xf>
    <xf numFmtId="0" fontId="19" fillId="0" borderId="28"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22"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0" xfId="0" applyFont="1" applyFill="1" applyBorder="1" applyAlignment="1">
      <alignment horizontal="left" vertical="top"/>
    </xf>
    <xf numFmtId="0" fontId="19" fillId="0" borderId="33" xfId="0" applyFont="1" applyFill="1" applyBorder="1" applyAlignment="1">
      <alignment horizontal="left" vertical="center" wrapText="1" indent="1"/>
    </xf>
    <xf numFmtId="0" fontId="19" fillId="0" borderId="26" xfId="0" applyFont="1" applyFill="1" applyBorder="1" applyAlignment="1">
      <alignment horizontal="left" vertical="center" wrapText="1" indent="1"/>
    </xf>
    <xf numFmtId="0" fontId="19" fillId="0" borderId="35" xfId="0" applyFont="1" applyFill="1" applyBorder="1" applyAlignment="1">
      <alignment horizontal="left" vertical="center" wrapText="1" indent="1"/>
    </xf>
    <xf numFmtId="0" fontId="19" fillId="0" borderId="32" xfId="0" applyFont="1" applyFill="1" applyBorder="1" applyAlignment="1">
      <alignment horizontal="left" vertical="center" wrapText="1" indent="1"/>
    </xf>
    <xf numFmtId="0" fontId="19" fillId="0" borderId="34" xfId="0" applyFont="1" applyFill="1" applyBorder="1" applyAlignment="1">
      <alignment horizontal="left" vertical="top"/>
    </xf>
    <xf numFmtId="49" fontId="19" fillId="0" borderId="20" xfId="0" applyNumberFormat="1" applyFont="1" applyFill="1" applyBorder="1" applyAlignment="1">
      <alignment horizontal="center" vertical="center" wrapText="1"/>
    </xf>
    <xf numFmtId="49" fontId="19" fillId="0" borderId="28" xfId="0" applyNumberFormat="1" applyFont="1" applyFill="1" applyBorder="1" applyAlignment="1">
      <alignment horizontal="center" vertical="center" wrapText="1"/>
    </xf>
    <xf numFmtId="49" fontId="19" fillId="0" borderId="27" xfId="0" applyNumberFormat="1" applyFont="1" applyFill="1" applyBorder="1" applyAlignment="1">
      <alignment horizontal="center" vertical="center" wrapText="1"/>
    </xf>
    <xf numFmtId="0" fontId="21" fillId="0" borderId="0" xfId="0" applyFont="1" applyFill="1" applyAlignment="1">
      <alignment horizontal="left" vertical="top"/>
    </xf>
    <xf numFmtId="0" fontId="19" fillId="0" borderId="14" xfId="0" applyFont="1" applyBorder="1" applyAlignment="1">
      <alignment horizontal="center"/>
    </xf>
    <xf numFmtId="0" fontId="19" fillId="0" borderId="32" xfId="0" applyFont="1" applyBorder="1" applyAlignment="1">
      <alignment horizontal="center"/>
    </xf>
    <xf numFmtId="0" fontId="19" fillId="0" borderId="19" xfId="0" applyFont="1" applyFill="1" applyBorder="1" applyAlignment="1">
      <alignment horizontal="center" vertical="center"/>
    </xf>
    <xf numFmtId="0" fontId="19" fillId="0" borderId="28" xfId="0" applyFont="1" applyBorder="1" applyAlignment="1">
      <alignment horizontal="center" vertical="center" wrapText="1"/>
    </xf>
    <xf numFmtId="0" fontId="19" fillId="0" borderId="32" xfId="0" applyFont="1" applyFill="1" applyBorder="1" applyAlignment="1">
      <alignment horizontal="center"/>
    </xf>
    <xf numFmtId="0" fontId="19" fillId="0" borderId="29" xfId="0" applyFont="1" applyBorder="1" applyAlignment="1">
      <alignment horizontal="center" vertical="center" wrapText="1"/>
    </xf>
    <xf numFmtId="0" fontId="19" fillId="0" borderId="37" xfId="0" applyFont="1" applyBorder="1" applyAlignment="1">
      <alignment horizontal="center" vertical="center" wrapText="1"/>
    </xf>
    <xf numFmtId="0" fontId="30" fillId="0" borderId="0" xfId="0" applyFont="1" applyBorder="1" applyAlignment="1">
      <alignment horizontal="left" vertical="top" wrapText="1"/>
    </xf>
    <xf numFmtId="0" fontId="30" fillId="0" borderId="34" xfId="0" applyFont="1" applyBorder="1" applyAlignment="1">
      <alignment horizontal="left" vertical="top" wrapText="1"/>
    </xf>
    <xf numFmtId="0" fontId="19" fillId="0" borderId="19" xfId="0" applyFont="1" applyBorder="1" applyAlignment="1">
      <alignment horizontal="center" vertical="center"/>
    </xf>
    <xf numFmtId="0" fontId="19" fillId="0" borderId="33" xfId="1996" applyFont="1" applyBorder="1" applyAlignment="1">
      <alignment horizontal="left" vertical="center" wrapText="1" indent="4"/>
      <protection/>
    </xf>
    <xf numFmtId="0" fontId="19" fillId="0" borderId="26" xfId="1996" applyFont="1" applyBorder="1" applyAlignment="1">
      <alignment horizontal="left" vertical="center" wrapText="1" indent="4"/>
      <protection/>
    </xf>
    <xf numFmtId="0" fontId="19" fillId="0" borderId="0" xfId="1996" applyFont="1" applyBorder="1" applyAlignment="1">
      <alignment horizontal="left" vertical="center" wrapText="1" indent="4"/>
      <protection/>
    </xf>
    <xf numFmtId="0" fontId="19" fillId="0" borderId="14" xfId="1996" applyFont="1" applyBorder="1" applyAlignment="1">
      <alignment horizontal="left" vertical="center" wrapText="1" indent="4"/>
      <protection/>
    </xf>
    <xf numFmtId="0" fontId="19" fillId="0" borderId="35" xfId="1996" applyFont="1" applyBorder="1" applyAlignment="1">
      <alignment horizontal="left" vertical="center" wrapText="1" indent="4"/>
      <protection/>
    </xf>
    <xf numFmtId="0" fontId="19" fillId="0" borderId="32" xfId="1996" applyFont="1" applyBorder="1" applyAlignment="1">
      <alignment horizontal="left" vertical="center" wrapText="1" indent="4"/>
      <protection/>
    </xf>
    <xf numFmtId="0" fontId="19" fillId="0" borderId="27" xfId="1996" applyFont="1" applyBorder="1" applyAlignment="1">
      <alignment horizontal="left" vertical="center" wrapText="1" indent="4"/>
      <protection/>
    </xf>
    <xf numFmtId="0" fontId="19" fillId="0" borderId="19" xfId="1996" applyFont="1" applyBorder="1" applyAlignment="1">
      <alignment horizontal="left" vertical="center" wrapText="1" indent="4"/>
      <protection/>
    </xf>
    <xf numFmtId="0" fontId="19" fillId="0" borderId="36" xfId="0" applyFont="1" applyBorder="1" applyAlignment="1">
      <alignment horizontal="center" vertical="center" wrapText="1"/>
    </xf>
    <xf numFmtId="0" fontId="19" fillId="0" borderId="26" xfId="1996" applyFont="1" applyBorder="1" applyAlignment="1">
      <alignment horizontal="center" vertical="center"/>
      <protection/>
    </xf>
    <xf numFmtId="0" fontId="19" fillId="0" borderId="14" xfId="1996" applyFont="1" applyBorder="1" applyAlignment="1">
      <alignment horizontal="center" vertical="center"/>
      <protection/>
    </xf>
    <xf numFmtId="0" fontId="0" fillId="0" borderId="32" xfId="0" applyBorder="1" applyAlignment="1">
      <alignment horizontal="center" vertical="center"/>
    </xf>
    <xf numFmtId="0" fontId="33" fillId="0" borderId="32" xfId="0" applyFont="1" applyBorder="1" applyAlignment="1">
      <alignment horizontal="center" vertical="center"/>
    </xf>
    <xf numFmtId="0" fontId="19" fillId="25" borderId="20" xfId="0" applyFont="1" applyFill="1" applyBorder="1" applyAlignment="1">
      <alignment horizontal="center" vertical="center" wrapText="1"/>
    </xf>
    <xf numFmtId="0" fontId="19" fillId="25" borderId="27" xfId="0" applyFont="1" applyFill="1" applyBorder="1" applyAlignment="1">
      <alignment horizontal="center" vertical="center" wrapText="1"/>
    </xf>
    <xf numFmtId="0" fontId="19" fillId="25" borderId="19" xfId="0" applyFont="1" applyFill="1" applyBorder="1" applyAlignment="1">
      <alignment horizontal="center" vertical="center"/>
    </xf>
    <xf numFmtId="0" fontId="19" fillId="0" borderId="27" xfId="0" applyFont="1" applyBorder="1" applyAlignment="1">
      <alignment horizontal="center" vertical="center"/>
    </xf>
    <xf numFmtId="0" fontId="19" fillId="25" borderId="20" xfId="0" applyFont="1" applyFill="1" applyBorder="1" applyAlignment="1">
      <alignment horizontal="center" vertical="center"/>
    </xf>
    <xf numFmtId="0" fontId="39" fillId="25" borderId="20" xfId="0" applyFont="1" applyFill="1" applyBorder="1" applyAlignment="1">
      <alignment horizontal="center" vertical="center" wrapText="1"/>
    </xf>
    <xf numFmtId="0" fontId="39" fillId="25" borderId="27" xfId="0" applyFont="1" applyFill="1" applyBorder="1" applyAlignment="1">
      <alignment horizontal="center" vertical="center" wrapText="1"/>
    </xf>
    <xf numFmtId="0" fontId="39" fillId="0" borderId="20" xfId="0" applyFont="1" applyBorder="1" applyAlignment="1">
      <alignment horizontal="center" vertical="center" wrapText="1"/>
    </xf>
    <xf numFmtId="0" fontId="39" fillId="0" borderId="27" xfId="0" applyFont="1" applyBorder="1" applyAlignment="1">
      <alignment horizontal="center" vertical="center" wrapText="1"/>
    </xf>
    <xf numFmtId="0" fontId="2" fillId="0" borderId="32" xfId="0" applyFont="1" applyBorder="1" applyAlignment="1">
      <alignment horizontal="center" vertical="center"/>
    </xf>
    <xf numFmtId="0" fontId="30" fillId="0" borderId="34" xfId="0" applyFont="1" applyBorder="1" applyAlignment="1">
      <alignment horizontal="left" vertical="top" wrapText="1" readingOrder="1"/>
    </xf>
    <xf numFmtId="0" fontId="0" fillId="0" borderId="34" xfId="0" applyBorder="1" applyAlignment="1">
      <alignment readingOrder="1"/>
    </xf>
    <xf numFmtId="0" fontId="0" fillId="0" borderId="34" xfId="0" applyBorder="1" applyAlignment="1">
      <alignment/>
    </xf>
    <xf numFmtId="0" fontId="19" fillId="0" borderId="34" xfId="0" applyFont="1" applyBorder="1" applyAlignment="1">
      <alignment horizontal="center" vertical="center" wrapText="1"/>
    </xf>
    <xf numFmtId="0" fontId="19" fillId="0" borderId="19" xfId="0" applyFont="1" applyBorder="1" applyAlignment="1">
      <alignment horizontal="center"/>
    </xf>
    <xf numFmtId="0" fontId="20" fillId="0" borderId="19" xfId="0" applyFont="1" applyBorder="1" applyAlignment="1">
      <alignment horizontal="center" vertical="center" wrapText="1"/>
    </xf>
    <xf numFmtId="0" fontId="19" fillId="0" borderId="26" xfId="1993" applyFont="1" applyBorder="1" applyAlignment="1">
      <alignment horizontal="center" vertical="center" wrapText="1"/>
      <protection/>
    </xf>
    <xf numFmtId="0" fontId="19" fillId="0" borderId="14" xfId="1993" applyFont="1" applyBorder="1" applyAlignment="1">
      <alignment horizontal="center" vertical="center" wrapText="1"/>
      <protection/>
    </xf>
    <xf numFmtId="0" fontId="19" fillId="0" borderId="32" xfId="1993" applyFont="1" applyBorder="1" applyAlignment="1">
      <alignment horizontal="center" vertical="center" wrapText="1"/>
      <protection/>
    </xf>
    <xf numFmtId="0" fontId="19" fillId="0" borderId="28" xfId="1993" applyFont="1" applyBorder="1" applyAlignment="1">
      <alignment horizontal="center" vertical="center" wrapText="1"/>
      <protection/>
    </xf>
    <xf numFmtId="0" fontId="0" fillId="0" borderId="28" xfId="0" applyBorder="1" applyAlignment="1">
      <alignment horizontal="center" vertical="center" wrapText="1"/>
    </xf>
    <xf numFmtId="0" fontId="0" fillId="0" borderId="27" xfId="0" applyBorder="1" applyAlignment="1">
      <alignment horizontal="center" vertical="center" wrapText="1"/>
    </xf>
    <xf numFmtId="0" fontId="19" fillId="0" borderId="20" xfId="1993" applyFont="1" applyBorder="1" applyAlignment="1">
      <alignment horizontal="center" vertical="center" wrapText="1"/>
      <protection/>
    </xf>
    <xf numFmtId="0" fontId="0" fillId="0" borderId="28" xfId="0" applyBorder="1" applyAlignment="1">
      <alignment/>
    </xf>
    <xf numFmtId="0" fontId="37" fillId="0" borderId="21" xfId="1993" applyFont="1" applyBorder="1" applyAlignment="1">
      <alignment horizontal="center" vertical="center"/>
      <protection/>
    </xf>
    <xf numFmtId="0" fontId="37" fillId="0" borderId="22" xfId="1993" applyFont="1" applyBorder="1" applyAlignment="1">
      <alignment horizontal="center" vertical="center"/>
      <protection/>
    </xf>
    <xf numFmtId="0" fontId="21" fillId="0" borderId="34" xfId="1993" applyFont="1" applyBorder="1" applyAlignment="1">
      <alignment horizontal="left" vertical="top" wrapText="1"/>
      <protection/>
    </xf>
    <xf numFmtId="0" fontId="19" fillId="0" borderId="21" xfId="1993" applyFont="1" applyBorder="1" applyAlignment="1">
      <alignment horizontal="center" vertical="center"/>
      <protection/>
    </xf>
    <xf numFmtId="0" fontId="19" fillId="0" borderId="22" xfId="1993" applyFont="1" applyBorder="1" applyAlignment="1">
      <alignment horizontal="center" vertical="center"/>
      <protection/>
    </xf>
    <xf numFmtId="164" fontId="51" fillId="0" borderId="0" xfId="0" applyNumberFormat="1" applyFont="1" applyAlignment="1">
      <alignment horizontal="left" wrapText="1" indent="1"/>
    </xf>
    <xf numFmtId="0" fontId="0" fillId="0" borderId="0" xfId="0" applyFont="1" applyAlignment="1">
      <alignment horizontal="left" wrapText="1" indent="1"/>
    </xf>
    <xf numFmtId="0" fontId="0" fillId="0" borderId="14" xfId="0" applyBorder="1" applyAlignment="1">
      <alignment wrapText="1"/>
    </xf>
    <xf numFmtId="0" fontId="0" fillId="0" borderId="32" xfId="0" applyBorder="1" applyAlignment="1">
      <alignment wrapText="1"/>
    </xf>
    <xf numFmtId="0" fontId="21" fillId="0" borderId="20" xfId="1993" applyFont="1" applyBorder="1" applyAlignment="1">
      <alignment horizontal="center" vertical="center" wrapText="1"/>
      <protection/>
    </xf>
    <xf numFmtId="1" fontId="19" fillId="0" borderId="33" xfId="1993" applyNumberFormat="1" applyFont="1" applyBorder="1" applyAlignment="1">
      <alignment horizontal="center" vertical="center" wrapText="1"/>
      <protection/>
    </xf>
    <xf numFmtId="0" fontId="0" fillId="0" borderId="34" xfId="0" applyBorder="1" applyAlignment="1">
      <alignment horizontal="center" vertical="center" wrapText="1"/>
    </xf>
    <xf numFmtId="1" fontId="19" fillId="0" borderId="30" xfId="1993" applyNumberFormat="1" applyFont="1" applyBorder="1" applyAlignment="1">
      <alignment horizontal="center" vertical="center" wrapText="1"/>
      <protection/>
    </xf>
    <xf numFmtId="0" fontId="0" fillId="0" borderId="36" xfId="0" applyBorder="1" applyAlignment="1">
      <alignment horizontal="center" vertical="center" wrapText="1"/>
    </xf>
    <xf numFmtId="1" fontId="19" fillId="0" borderId="31" xfId="1993" applyNumberFormat="1" applyFont="1" applyBorder="1" applyAlignment="1">
      <alignment horizontal="center" vertical="center" wrapText="1"/>
      <protection/>
    </xf>
    <xf numFmtId="0" fontId="0" fillId="0" borderId="29" xfId="0" applyBorder="1" applyAlignment="1">
      <alignment horizontal="center" vertical="center" wrapText="1"/>
    </xf>
    <xf numFmtId="0" fontId="29" fillId="0" borderId="0" xfId="1993" applyFont="1" applyAlignment="1">
      <alignment horizontal="center" vertical="center"/>
      <protection/>
    </xf>
    <xf numFmtId="0" fontId="21" fillId="0" borderId="0" xfId="1993" applyFont="1" applyAlignment="1">
      <alignment horizontal="left" vertical="top" wrapText="1"/>
      <protection/>
    </xf>
    <xf numFmtId="0" fontId="19" fillId="0" borderId="33" xfId="1993" applyFont="1" applyBorder="1" applyAlignment="1">
      <alignment horizontal="center" vertical="center" wrapText="1"/>
      <protection/>
    </xf>
    <xf numFmtId="0" fontId="19" fillId="0" borderId="0" xfId="1993" applyFont="1" applyBorder="1" applyAlignment="1">
      <alignment horizontal="center" vertical="center" wrapText="1"/>
      <protection/>
    </xf>
    <xf numFmtId="0" fontId="19" fillId="0" borderId="35" xfId="1993" applyFont="1" applyBorder="1" applyAlignment="1">
      <alignment horizontal="center" vertical="center" wrapText="1"/>
      <protection/>
    </xf>
    <xf numFmtId="0" fontId="19" fillId="0" borderId="19" xfId="1993" applyFont="1" applyBorder="1" applyAlignment="1">
      <alignment horizontal="center" vertical="center"/>
      <protection/>
    </xf>
    <xf numFmtId="0" fontId="19" fillId="0" borderId="20" xfId="1993" applyFont="1" applyBorder="1" applyAlignment="1">
      <alignment horizontal="center" vertical="center"/>
      <protection/>
    </xf>
    <xf numFmtId="0" fontId="19" fillId="0" borderId="10" xfId="1993" applyFont="1" applyBorder="1" applyAlignment="1">
      <alignment horizontal="center" vertical="center" wrapText="1"/>
      <protection/>
    </xf>
    <xf numFmtId="0" fontId="19" fillId="0" borderId="21" xfId="1993" applyFont="1" applyBorder="1" applyAlignment="1">
      <alignment horizontal="center" vertical="center" wrapText="1"/>
      <protection/>
    </xf>
    <xf numFmtId="0" fontId="21" fillId="0" borderId="0" xfId="1993" applyFont="1" applyBorder="1" applyAlignment="1">
      <alignment horizontal="left" vertical="top" wrapText="1"/>
      <protection/>
    </xf>
    <xf numFmtId="0" fontId="39" fillId="0" borderId="26" xfId="1993" applyFont="1" applyBorder="1" applyAlignment="1">
      <alignment horizontal="center" vertical="center" wrapText="1"/>
      <protection/>
    </xf>
    <xf numFmtId="0" fontId="39" fillId="0" borderId="14" xfId="1993" applyFont="1" applyBorder="1" applyAlignment="1">
      <alignment horizontal="center" vertical="center" wrapText="1"/>
      <protection/>
    </xf>
    <xf numFmtId="0" fontId="39" fillId="0" borderId="32" xfId="1993" applyFont="1" applyBorder="1" applyAlignment="1">
      <alignment horizontal="center" vertical="center" wrapText="1"/>
      <protection/>
    </xf>
    <xf numFmtId="0" fontId="39" fillId="0" borderId="31" xfId="1993" applyFont="1" applyBorder="1" applyAlignment="1">
      <alignment horizontal="center" vertical="center" wrapText="1"/>
      <protection/>
    </xf>
    <xf numFmtId="0" fontId="39" fillId="0" borderId="33" xfId="1993" applyFont="1" applyBorder="1" applyAlignment="1">
      <alignment horizontal="center" vertical="center" wrapText="1"/>
      <protection/>
    </xf>
    <xf numFmtId="0" fontId="50" fillId="0" borderId="20" xfId="1993" applyFont="1" applyBorder="1" applyAlignment="1">
      <alignment horizontal="center" vertical="center"/>
      <protection/>
    </xf>
    <xf numFmtId="0" fontId="50" fillId="0" borderId="28" xfId="1993" applyFont="1" applyBorder="1" applyAlignment="1">
      <alignment horizontal="center" vertical="center"/>
      <protection/>
    </xf>
    <xf numFmtId="0" fontId="50" fillId="0" borderId="27" xfId="1993" applyFont="1" applyBorder="1" applyAlignment="1">
      <alignment horizontal="center" vertical="center"/>
      <protection/>
    </xf>
    <xf numFmtId="0" fontId="39" fillId="0" borderId="21" xfId="1993" applyFont="1" applyBorder="1" applyAlignment="1">
      <alignment horizontal="center" vertical="center" wrapText="1"/>
      <protection/>
    </xf>
    <xf numFmtId="0" fontId="39" fillId="0" borderId="22" xfId="1993" applyFont="1" applyBorder="1" applyAlignment="1">
      <alignment horizontal="center" vertical="center" wrapText="1"/>
      <protection/>
    </xf>
  </cellXfs>
  <cellStyles count="2389">
    <cellStyle name="Normal" xfId="0"/>
    <cellStyle name="Percent" xfId="15"/>
    <cellStyle name="Currency" xfId="16"/>
    <cellStyle name="Currency [0]" xfId="17"/>
    <cellStyle name="Comma" xfId="18"/>
    <cellStyle name="Comma [0]" xfId="19"/>
    <cellStyle name="20% - akcent 1 10" xfId="20"/>
    <cellStyle name="20% - akcent 1 10 2" xfId="21"/>
    <cellStyle name="20% - akcent 1 10 3" xfId="22"/>
    <cellStyle name="20% - akcent 1 11" xfId="23"/>
    <cellStyle name="20% - akcent 1 11 2" xfId="24"/>
    <cellStyle name="20% - akcent 1 12" xfId="25"/>
    <cellStyle name="20% - akcent 1 2" xfId="26"/>
    <cellStyle name="20% - akcent 1 2 10" xfId="27"/>
    <cellStyle name="20% - akcent 1 2 11" xfId="28"/>
    <cellStyle name="20% - akcent 1 2 2" xfId="29"/>
    <cellStyle name="20% - akcent 1 2 3" xfId="30"/>
    <cellStyle name="20% - akcent 1 2 4" xfId="31"/>
    <cellStyle name="20% - akcent 1 2 5" xfId="32"/>
    <cellStyle name="20% - akcent 1 2 6" xfId="33"/>
    <cellStyle name="20% - akcent 1 2 7" xfId="34"/>
    <cellStyle name="20% - akcent 1 2 8" xfId="35"/>
    <cellStyle name="20% - akcent 1 2 9" xfId="36"/>
    <cellStyle name="20% - akcent 1 3" xfId="37"/>
    <cellStyle name="20% - akcent 1 4" xfId="38"/>
    <cellStyle name="20% - akcent 1 4 2" xfId="39"/>
    <cellStyle name="20% - akcent 1 4 3" xfId="40"/>
    <cellStyle name="20% - akcent 1 4 4" xfId="41"/>
    <cellStyle name="20% - akcent 1 4 5" xfId="42"/>
    <cellStyle name="20% - akcent 1 4 6" xfId="43"/>
    <cellStyle name="20% - akcent 1 4 7" xfId="44"/>
    <cellStyle name="20% - akcent 1 4 8" xfId="45"/>
    <cellStyle name="20% - akcent 1 4 9" xfId="46"/>
    <cellStyle name="20% - akcent 1 5" xfId="47"/>
    <cellStyle name="20% - akcent 1 5 2" xfId="48"/>
    <cellStyle name="20% - akcent 1 5 3" xfId="49"/>
    <cellStyle name="20% - akcent 1 5 4" xfId="50"/>
    <cellStyle name="20% - akcent 1 5 5" xfId="51"/>
    <cellStyle name="20% - akcent 1 5 6" xfId="52"/>
    <cellStyle name="20% - akcent 1 5 7" xfId="53"/>
    <cellStyle name="20% - akcent 1 5 8" xfId="54"/>
    <cellStyle name="20% - akcent 1 6" xfId="55"/>
    <cellStyle name="20% - akcent 1 6 2" xfId="56"/>
    <cellStyle name="20% - akcent 1 6 3" xfId="57"/>
    <cellStyle name="20% - akcent 1 6 4" xfId="58"/>
    <cellStyle name="20% - akcent 1 6 5" xfId="59"/>
    <cellStyle name="20% - akcent 1 6 6" xfId="60"/>
    <cellStyle name="20% - akcent 1 6 7" xfId="61"/>
    <cellStyle name="20% - akcent 1 7" xfId="62"/>
    <cellStyle name="20% - akcent 1 7 2" xfId="63"/>
    <cellStyle name="20% - akcent 1 7 3" xfId="64"/>
    <cellStyle name="20% - akcent 1 7 4" xfId="65"/>
    <cellStyle name="20% - akcent 1 7 5" xfId="66"/>
    <cellStyle name="20% - akcent 1 7 6" xfId="67"/>
    <cellStyle name="20% - akcent 1 8" xfId="68"/>
    <cellStyle name="20% - akcent 1 8 2" xfId="69"/>
    <cellStyle name="20% - akcent 1 8 3" xfId="70"/>
    <cellStyle name="20% - akcent 1 8 4" xfId="71"/>
    <cellStyle name="20% - akcent 1 8 5" xfId="72"/>
    <cellStyle name="20% - akcent 1 9" xfId="73"/>
    <cellStyle name="20% - akcent 1 9 2" xfId="74"/>
    <cellStyle name="20% - akcent 1 9 3" xfId="75"/>
    <cellStyle name="20% - akcent 1 9 4" xfId="76"/>
    <cellStyle name="20% - akcent 2 10" xfId="77"/>
    <cellStyle name="20% - akcent 2 10 2" xfId="78"/>
    <cellStyle name="20% - akcent 2 10 3" xfId="79"/>
    <cellStyle name="20% - akcent 2 11" xfId="80"/>
    <cellStyle name="20% - akcent 2 11 2" xfId="81"/>
    <cellStyle name="20% - akcent 2 12" xfId="82"/>
    <cellStyle name="20% - akcent 2 2" xfId="83"/>
    <cellStyle name="20% - akcent 2 2 10" xfId="84"/>
    <cellStyle name="20% - akcent 2 2 11" xfId="85"/>
    <cellStyle name="20% - akcent 2 2 2" xfId="86"/>
    <cellStyle name="20% - akcent 2 2 3" xfId="87"/>
    <cellStyle name="20% - akcent 2 2 4" xfId="88"/>
    <cellStyle name="20% - akcent 2 2 5" xfId="89"/>
    <cellStyle name="20% - akcent 2 2 6" xfId="90"/>
    <cellStyle name="20% - akcent 2 2 7" xfId="91"/>
    <cellStyle name="20% - akcent 2 2 8" xfId="92"/>
    <cellStyle name="20% - akcent 2 2 9" xfId="93"/>
    <cellStyle name="20% - akcent 2 3" xfId="94"/>
    <cellStyle name="20% - akcent 2 4" xfId="95"/>
    <cellStyle name="20% - akcent 2 4 2" xfId="96"/>
    <cellStyle name="20% - akcent 2 4 3" xfId="97"/>
    <cellStyle name="20% - akcent 2 4 4" xfId="98"/>
    <cellStyle name="20% - akcent 2 4 5" xfId="99"/>
    <cellStyle name="20% - akcent 2 4 6" xfId="100"/>
    <cellStyle name="20% - akcent 2 4 7" xfId="101"/>
    <cellStyle name="20% - akcent 2 4 8" xfId="102"/>
    <cellStyle name="20% - akcent 2 4 9" xfId="103"/>
    <cellStyle name="20% - akcent 2 5" xfId="104"/>
    <cellStyle name="20% - akcent 2 5 2" xfId="105"/>
    <cellStyle name="20% - akcent 2 5 3" xfId="106"/>
    <cellStyle name="20% - akcent 2 5 4" xfId="107"/>
    <cellStyle name="20% - akcent 2 5 5" xfId="108"/>
    <cellStyle name="20% - akcent 2 5 6" xfId="109"/>
    <cellStyle name="20% - akcent 2 5 7" xfId="110"/>
    <cellStyle name="20% - akcent 2 5 8" xfId="111"/>
    <cellStyle name="20% - akcent 2 6" xfId="112"/>
    <cellStyle name="20% - akcent 2 6 2" xfId="113"/>
    <cellStyle name="20% - akcent 2 6 3" xfId="114"/>
    <cellStyle name="20% - akcent 2 6 4" xfId="115"/>
    <cellStyle name="20% - akcent 2 6 5" xfId="116"/>
    <cellStyle name="20% - akcent 2 6 6" xfId="117"/>
    <cellStyle name="20% - akcent 2 6 7" xfId="118"/>
    <cellStyle name="20% - akcent 2 7" xfId="119"/>
    <cellStyle name="20% - akcent 2 7 2" xfId="120"/>
    <cellStyle name="20% - akcent 2 7 3" xfId="121"/>
    <cellStyle name="20% - akcent 2 7 4" xfId="122"/>
    <cellStyle name="20% - akcent 2 7 5" xfId="123"/>
    <cellStyle name="20% - akcent 2 7 6" xfId="124"/>
    <cellStyle name="20% - akcent 2 8" xfId="125"/>
    <cellStyle name="20% - akcent 2 8 2" xfId="126"/>
    <cellStyle name="20% - akcent 2 8 3" xfId="127"/>
    <cellStyle name="20% - akcent 2 8 4" xfId="128"/>
    <cellStyle name="20% - akcent 2 8 5" xfId="129"/>
    <cellStyle name="20% - akcent 2 9" xfId="130"/>
    <cellStyle name="20% - akcent 2 9 2" xfId="131"/>
    <cellStyle name="20% - akcent 2 9 3" xfId="132"/>
    <cellStyle name="20% - akcent 2 9 4" xfId="133"/>
    <cellStyle name="20% - akcent 3 10" xfId="134"/>
    <cellStyle name="20% - akcent 3 10 2" xfId="135"/>
    <cellStyle name="20% - akcent 3 10 3" xfId="136"/>
    <cellStyle name="20% - akcent 3 11" xfId="137"/>
    <cellStyle name="20% - akcent 3 11 2" xfId="138"/>
    <cellStyle name="20% - akcent 3 12" xfId="139"/>
    <cellStyle name="20% - akcent 3 2" xfId="140"/>
    <cellStyle name="20% - akcent 3 2 10" xfId="141"/>
    <cellStyle name="20% - akcent 3 2 11" xfId="142"/>
    <cellStyle name="20% - akcent 3 2 2" xfId="143"/>
    <cellStyle name="20% - akcent 3 2 3" xfId="144"/>
    <cellStyle name="20% - akcent 3 2 4" xfId="145"/>
    <cellStyle name="20% - akcent 3 2 5" xfId="146"/>
    <cellStyle name="20% - akcent 3 2 6" xfId="147"/>
    <cellStyle name="20% - akcent 3 2 7" xfId="148"/>
    <cellStyle name="20% - akcent 3 2 8" xfId="149"/>
    <cellStyle name="20% - akcent 3 2 9" xfId="150"/>
    <cellStyle name="20% - akcent 3 3" xfId="151"/>
    <cellStyle name="20% - akcent 3 4" xfId="152"/>
    <cellStyle name="20% - akcent 3 4 2" xfId="153"/>
    <cellStyle name="20% - akcent 3 4 3" xfId="154"/>
    <cellStyle name="20% - akcent 3 4 4" xfId="155"/>
    <cellStyle name="20% - akcent 3 4 5" xfId="156"/>
    <cellStyle name="20% - akcent 3 4 6" xfId="157"/>
    <cellStyle name="20% - akcent 3 4 7" xfId="158"/>
    <cellStyle name="20% - akcent 3 4 8" xfId="159"/>
    <cellStyle name="20% - akcent 3 4 9" xfId="160"/>
    <cellStyle name="20% - akcent 3 5" xfId="161"/>
    <cellStyle name="20% - akcent 3 5 2" xfId="162"/>
    <cellStyle name="20% - akcent 3 5 3" xfId="163"/>
    <cellStyle name="20% - akcent 3 5 4" xfId="164"/>
    <cellStyle name="20% - akcent 3 5 5" xfId="165"/>
    <cellStyle name="20% - akcent 3 5 6" xfId="166"/>
    <cellStyle name="20% - akcent 3 5 7" xfId="167"/>
    <cellStyle name="20% - akcent 3 5 8" xfId="168"/>
    <cellStyle name="20% - akcent 3 6" xfId="169"/>
    <cellStyle name="20% - akcent 3 6 2" xfId="170"/>
    <cellStyle name="20% - akcent 3 6 3" xfId="171"/>
    <cellStyle name="20% - akcent 3 6 4" xfId="172"/>
    <cellStyle name="20% - akcent 3 6 5" xfId="173"/>
    <cellStyle name="20% - akcent 3 6 6" xfId="174"/>
    <cellStyle name="20% - akcent 3 6 7" xfId="175"/>
    <cellStyle name="20% - akcent 3 7" xfId="176"/>
    <cellStyle name="20% - akcent 3 7 2" xfId="177"/>
    <cellStyle name="20% - akcent 3 7 3" xfId="178"/>
    <cellStyle name="20% - akcent 3 7 4" xfId="179"/>
    <cellStyle name="20% - akcent 3 7 5" xfId="180"/>
    <cellStyle name="20% - akcent 3 7 6" xfId="181"/>
    <cellStyle name="20% - akcent 3 8" xfId="182"/>
    <cellStyle name="20% - akcent 3 8 2" xfId="183"/>
    <cellStyle name="20% - akcent 3 8 3" xfId="184"/>
    <cellStyle name="20% - akcent 3 8 4" xfId="185"/>
    <cellStyle name="20% - akcent 3 8 5" xfId="186"/>
    <cellStyle name="20% - akcent 3 9" xfId="187"/>
    <cellStyle name="20% - akcent 3 9 2" xfId="188"/>
    <cellStyle name="20% - akcent 3 9 3" xfId="189"/>
    <cellStyle name="20% - akcent 3 9 4" xfId="190"/>
    <cellStyle name="20% - akcent 4 10" xfId="191"/>
    <cellStyle name="20% - akcent 4 10 2" xfId="192"/>
    <cellStyle name="20% - akcent 4 10 3" xfId="193"/>
    <cellStyle name="20% - akcent 4 11" xfId="194"/>
    <cellStyle name="20% - akcent 4 11 2" xfId="195"/>
    <cellStyle name="20% - akcent 4 12" xfId="196"/>
    <cellStyle name="20% - akcent 4 2" xfId="197"/>
    <cellStyle name="20% - akcent 4 2 10" xfId="198"/>
    <cellStyle name="20% - akcent 4 2 11" xfId="199"/>
    <cellStyle name="20% - akcent 4 2 2" xfId="200"/>
    <cellStyle name="20% - akcent 4 2 3" xfId="201"/>
    <cellStyle name="20% - akcent 4 2 4" xfId="202"/>
    <cellStyle name="20% - akcent 4 2 5" xfId="203"/>
    <cellStyle name="20% - akcent 4 2 6" xfId="204"/>
    <cellStyle name="20% - akcent 4 2 7" xfId="205"/>
    <cellStyle name="20% - akcent 4 2 8" xfId="206"/>
    <cellStyle name="20% - akcent 4 2 9" xfId="207"/>
    <cellStyle name="20% - akcent 4 3" xfId="208"/>
    <cellStyle name="20% - akcent 4 4" xfId="209"/>
    <cellStyle name="20% - akcent 4 4 2" xfId="210"/>
    <cellStyle name="20% - akcent 4 4 3" xfId="211"/>
    <cellStyle name="20% - akcent 4 4 4" xfId="212"/>
    <cellStyle name="20% - akcent 4 4 5" xfId="213"/>
    <cellStyle name="20% - akcent 4 4 6" xfId="214"/>
    <cellStyle name="20% - akcent 4 4 7" xfId="215"/>
    <cellStyle name="20% - akcent 4 4 8" xfId="216"/>
    <cellStyle name="20% - akcent 4 4 9" xfId="217"/>
    <cellStyle name="20% - akcent 4 5" xfId="218"/>
    <cellStyle name="20% - akcent 4 5 2" xfId="219"/>
    <cellStyle name="20% - akcent 4 5 3" xfId="220"/>
    <cellStyle name="20% - akcent 4 5 4" xfId="221"/>
    <cellStyle name="20% - akcent 4 5 5" xfId="222"/>
    <cellStyle name="20% - akcent 4 5 6" xfId="223"/>
    <cellStyle name="20% - akcent 4 5 7" xfId="224"/>
    <cellStyle name="20% - akcent 4 5 8" xfId="225"/>
    <cellStyle name="20% - akcent 4 6" xfId="226"/>
    <cellStyle name="20% - akcent 4 6 2" xfId="227"/>
    <cellStyle name="20% - akcent 4 6 3" xfId="228"/>
    <cellStyle name="20% - akcent 4 6 4" xfId="229"/>
    <cellStyle name="20% - akcent 4 6 5" xfId="230"/>
    <cellStyle name="20% - akcent 4 6 6" xfId="231"/>
    <cellStyle name="20% - akcent 4 6 7" xfId="232"/>
    <cellStyle name="20% - akcent 4 7" xfId="233"/>
    <cellStyle name="20% - akcent 4 7 2" xfId="234"/>
    <cellStyle name="20% - akcent 4 7 3" xfId="235"/>
    <cellStyle name="20% - akcent 4 7 4" xfId="236"/>
    <cellStyle name="20% - akcent 4 7 5" xfId="237"/>
    <cellStyle name="20% - akcent 4 7 6" xfId="238"/>
    <cellStyle name="20% - akcent 4 8" xfId="239"/>
    <cellStyle name="20% - akcent 4 8 2" xfId="240"/>
    <cellStyle name="20% - akcent 4 8 3" xfId="241"/>
    <cellStyle name="20% - akcent 4 8 4" xfId="242"/>
    <cellStyle name="20% - akcent 4 8 5" xfId="243"/>
    <cellStyle name="20% - akcent 4 9" xfId="244"/>
    <cellStyle name="20% - akcent 4 9 2" xfId="245"/>
    <cellStyle name="20% - akcent 4 9 3" xfId="246"/>
    <cellStyle name="20% - akcent 4 9 4" xfId="247"/>
    <cellStyle name="20% - akcent 5 10" xfId="248"/>
    <cellStyle name="20% - akcent 5 10 2" xfId="249"/>
    <cellStyle name="20% - akcent 5 10 3" xfId="250"/>
    <cellStyle name="20% - akcent 5 11" xfId="251"/>
    <cellStyle name="20% - akcent 5 11 2" xfId="252"/>
    <cellStyle name="20% - akcent 5 12" xfId="253"/>
    <cellStyle name="20% - akcent 5 2" xfId="254"/>
    <cellStyle name="20% - akcent 5 2 10" xfId="255"/>
    <cellStyle name="20% - akcent 5 2 11" xfId="256"/>
    <cellStyle name="20% - akcent 5 2 2" xfId="257"/>
    <cellStyle name="20% - akcent 5 2 3" xfId="258"/>
    <cellStyle name="20% - akcent 5 2 4" xfId="259"/>
    <cellStyle name="20% - akcent 5 2 5" xfId="260"/>
    <cellStyle name="20% - akcent 5 2 6" xfId="261"/>
    <cellStyle name="20% - akcent 5 2 7" xfId="262"/>
    <cellStyle name="20% - akcent 5 2 8" xfId="263"/>
    <cellStyle name="20% - akcent 5 2 9" xfId="264"/>
    <cellStyle name="20% - akcent 5 3" xfId="265"/>
    <cellStyle name="20% - akcent 5 4" xfId="266"/>
    <cellStyle name="20% - akcent 5 4 2" xfId="267"/>
    <cellStyle name="20% - akcent 5 4 3" xfId="268"/>
    <cellStyle name="20% - akcent 5 4 4" xfId="269"/>
    <cellStyle name="20% - akcent 5 4 5" xfId="270"/>
    <cellStyle name="20% - akcent 5 4 6" xfId="271"/>
    <cellStyle name="20% - akcent 5 4 7" xfId="272"/>
    <cellStyle name="20% - akcent 5 4 8" xfId="273"/>
    <cellStyle name="20% - akcent 5 4 9" xfId="274"/>
    <cellStyle name="20% - akcent 5 5" xfId="275"/>
    <cellStyle name="20% - akcent 5 5 2" xfId="276"/>
    <cellStyle name="20% - akcent 5 5 3" xfId="277"/>
    <cellStyle name="20% - akcent 5 5 4" xfId="278"/>
    <cellStyle name="20% - akcent 5 5 5" xfId="279"/>
    <cellStyle name="20% - akcent 5 5 6" xfId="280"/>
    <cellStyle name="20% - akcent 5 5 7" xfId="281"/>
    <cellStyle name="20% - akcent 5 5 8" xfId="282"/>
    <cellStyle name="20% - akcent 5 6" xfId="283"/>
    <cellStyle name="20% - akcent 5 6 2" xfId="284"/>
    <cellStyle name="20% - akcent 5 6 3" xfId="285"/>
    <cellStyle name="20% - akcent 5 6 4" xfId="286"/>
    <cellStyle name="20% - akcent 5 6 5" xfId="287"/>
    <cellStyle name="20% - akcent 5 6 6" xfId="288"/>
    <cellStyle name="20% - akcent 5 6 7" xfId="289"/>
    <cellStyle name="20% - akcent 5 7" xfId="290"/>
    <cellStyle name="20% - akcent 5 7 2" xfId="291"/>
    <cellStyle name="20% - akcent 5 7 3" xfId="292"/>
    <cellStyle name="20% - akcent 5 7 4" xfId="293"/>
    <cellStyle name="20% - akcent 5 7 5" xfId="294"/>
    <cellStyle name="20% - akcent 5 7 6" xfId="295"/>
    <cellStyle name="20% - akcent 5 8" xfId="296"/>
    <cellStyle name="20% - akcent 5 8 2" xfId="297"/>
    <cellStyle name="20% - akcent 5 8 3" xfId="298"/>
    <cellStyle name="20% - akcent 5 8 4" xfId="299"/>
    <cellStyle name="20% - akcent 5 8 5" xfId="300"/>
    <cellStyle name="20% - akcent 5 9" xfId="301"/>
    <cellStyle name="20% - akcent 5 9 2" xfId="302"/>
    <cellStyle name="20% - akcent 5 9 3" xfId="303"/>
    <cellStyle name="20% - akcent 5 9 4" xfId="304"/>
    <cellStyle name="20% - akcent 6 10" xfId="305"/>
    <cellStyle name="20% - akcent 6 10 2" xfId="306"/>
    <cellStyle name="20% - akcent 6 10 3" xfId="307"/>
    <cellStyle name="20% - akcent 6 11" xfId="308"/>
    <cellStyle name="20% - akcent 6 11 2" xfId="309"/>
    <cellStyle name="20% - akcent 6 12" xfId="310"/>
    <cellStyle name="20% - akcent 6 2" xfId="311"/>
    <cellStyle name="20% - akcent 6 2 10" xfId="312"/>
    <cellStyle name="20% - akcent 6 2 11" xfId="313"/>
    <cellStyle name="20% - akcent 6 2 2" xfId="314"/>
    <cellStyle name="20% - akcent 6 2 3" xfId="315"/>
    <cellStyle name="20% - akcent 6 2 4" xfId="316"/>
    <cellStyle name="20% - akcent 6 2 5" xfId="317"/>
    <cellStyle name="20% - akcent 6 2 6" xfId="318"/>
    <cellStyle name="20% - akcent 6 2 7" xfId="319"/>
    <cellStyle name="20% - akcent 6 2 8" xfId="320"/>
    <cellStyle name="20% - akcent 6 2 9" xfId="321"/>
    <cellStyle name="20% - akcent 6 3" xfId="322"/>
    <cellStyle name="20% - akcent 6 4" xfId="323"/>
    <cellStyle name="20% - akcent 6 4 2" xfId="324"/>
    <cellStyle name="20% - akcent 6 4 3" xfId="325"/>
    <cellStyle name="20% - akcent 6 4 4" xfId="326"/>
    <cellStyle name="20% - akcent 6 4 5" xfId="327"/>
    <cellStyle name="20% - akcent 6 4 6" xfId="328"/>
    <cellStyle name="20% - akcent 6 4 7" xfId="329"/>
    <cellStyle name="20% - akcent 6 4 8" xfId="330"/>
    <cellStyle name="20% - akcent 6 4 9" xfId="331"/>
    <cellStyle name="20% - akcent 6 5" xfId="332"/>
    <cellStyle name="20% - akcent 6 5 2" xfId="333"/>
    <cellStyle name="20% - akcent 6 5 3" xfId="334"/>
    <cellStyle name="20% - akcent 6 5 4" xfId="335"/>
    <cellStyle name="20% - akcent 6 5 5" xfId="336"/>
    <cellStyle name="20% - akcent 6 5 6" xfId="337"/>
    <cellStyle name="20% - akcent 6 5 7" xfId="338"/>
    <cellStyle name="20% - akcent 6 5 8" xfId="339"/>
    <cellStyle name="20% - akcent 6 6" xfId="340"/>
    <cellStyle name="20% - akcent 6 6 2" xfId="341"/>
    <cellStyle name="20% - akcent 6 6 3" xfId="342"/>
    <cellStyle name="20% - akcent 6 6 4" xfId="343"/>
    <cellStyle name="20% - akcent 6 6 5" xfId="344"/>
    <cellStyle name="20% - akcent 6 6 6" xfId="345"/>
    <cellStyle name="20% - akcent 6 6 7" xfId="346"/>
    <cellStyle name="20% - akcent 6 7" xfId="347"/>
    <cellStyle name="20% - akcent 6 7 2" xfId="348"/>
    <cellStyle name="20% - akcent 6 7 3" xfId="349"/>
    <cellStyle name="20% - akcent 6 7 4" xfId="350"/>
    <cellStyle name="20% - akcent 6 7 5" xfId="351"/>
    <cellStyle name="20% - akcent 6 7 6" xfId="352"/>
    <cellStyle name="20% - akcent 6 8" xfId="353"/>
    <cellStyle name="20% - akcent 6 8 2" xfId="354"/>
    <cellStyle name="20% - akcent 6 8 3" xfId="355"/>
    <cellStyle name="20% - akcent 6 8 4" xfId="356"/>
    <cellStyle name="20% - akcent 6 8 5" xfId="357"/>
    <cellStyle name="20% - akcent 6 9" xfId="358"/>
    <cellStyle name="20% - akcent 6 9 2" xfId="359"/>
    <cellStyle name="20% - akcent 6 9 3" xfId="360"/>
    <cellStyle name="20% - akcent 6 9 4" xfId="361"/>
    <cellStyle name="40% - akcent 1 10" xfId="362"/>
    <cellStyle name="40% - akcent 1 10 2" xfId="363"/>
    <cellStyle name="40% - akcent 1 10 3" xfId="364"/>
    <cellStyle name="40% - akcent 1 11" xfId="365"/>
    <cellStyle name="40% - akcent 1 11 2" xfId="366"/>
    <cellStyle name="40% - akcent 1 12" xfId="367"/>
    <cellStyle name="40% - akcent 1 2" xfId="368"/>
    <cellStyle name="40% - akcent 1 2 10" xfId="369"/>
    <cellStyle name="40% - akcent 1 2 11" xfId="370"/>
    <cellStyle name="40% - akcent 1 2 2" xfId="371"/>
    <cellStyle name="40% - akcent 1 2 3" xfId="372"/>
    <cellStyle name="40% - akcent 1 2 4" xfId="373"/>
    <cellStyle name="40% - akcent 1 2 5" xfId="374"/>
    <cellStyle name="40% - akcent 1 2 6" xfId="375"/>
    <cellStyle name="40% - akcent 1 2 7" xfId="376"/>
    <cellStyle name="40% - akcent 1 2 8" xfId="377"/>
    <cellStyle name="40% - akcent 1 2 9" xfId="378"/>
    <cellStyle name="40% - akcent 1 3" xfId="379"/>
    <cellStyle name="40% - akcent 1 4" xfId="380"/>
    <cellStyle name="40% - akcent 1 4 2" xfId="381"/>
    <cellStyle name="40% - akcent 1 4 3" xfId="382"/>
    <cellStyle name="40% - akcent 1 4 4" xfId="383"/>
    <cellStyle name="40% - akcent 1 4 5" xfId="384"/>
    <cellStyle name="40% - akcent 1 4 6" xfId="385"/>
    <cellStyle name="40% - akcent 1 4 7" xfId="386"/>
    <cellStyle name="40% - akcent 1 4 8" xfId="387"/>
    <cellStyle name="40% - akcent 1 4 9" xfId="388"/>
    <cellStyle name="40% - akcent 1 5" xfId="389"/>
    <cellStyle name="40% - akcent 1 5 2" xfId="390"/>
    <cellStyle name="40% - akcent 1 5 3" xfId="391"/>
    <cellStyle name="40% - akcent 1 5 4" xfId="392"/>
    <cellStyle name="40% - akcent 1 5 5" xfId="393"/>
    <cellStyle name="40% - akcent 1 5 6" xfId="394"/>
    <cellStyle name="40% - akcent 1 5 7" xfId="395"/>
    <cellStyle name="40% - akcent 1 5 8" xfId="396"/>
    <cellStyle name="40% - akcent 1 6" xfId="397"/>
    <cellStyle name="40% - akcent 1 6 2" xfId="398"/>
    <cellStyle name="40% - akcent 1 6 3" xfId="399"/>
    <cellStyle name="40% - akcent 1 6 4" xfId="400"/>
    <cellStyle name="40% - akcent 1 6 5" xfId="401"/>
    <cellStyle name="40% - akcent 1 6 6" xfId="402"/>
    <cellStyle name="40% - akcent 1 6 7" xfId="403"/>
    <cellStyle name="40% - akcent 1 7" xfId="404"/>
    <cellStyle name="40% - akcent 1 7 2" xfId="405"/>
    <cellStyle name="40% - akcent 1 7 3" xfId="406"/>
    <cellStyle name="40% - akcent 1 7 4" xfId="407"/>
    <cellStyle name="40% - akcent 1 7 5" xfId="408"/>
    <cellStyle name="40% - akcent 1 7 6" xfId="409"/>
    <cellStyle name="40% - akcent 1 8" xfId="410"/>
    <cellStyle name="40% - akcent 1 8 2" xfId="411"/>
    <cellStyle name="40% - akcent 1 8 3" xfId="412"/>
    <cellStyle name="40% - akcent 1 8 4" xfId="413"/>
    <cellStyle name="40% - akcent 1 8 5" xfId="414"/>
    <cellStyle name="40% - akcent 1 9" xfId="415"/>
    <cellStyle name="40% - akcent 1 9 2" xfId="416"/>
    <cellStyle name="40% - akcent 1 9 3" xfId="417"/>
    <cellStyle name="40% - akcent 1 9 4" xfId="418"/>
    <cellStyle name="40% - akcent 2 10" xfId="419"/>
    <cellStyle name="40% - akcent 2 10 2" xfId="420"/>
    <cellStyle name="40% - akcent 2 10 3" xfId="421"/>
    <cellStyle name="40% - akcent 2 11" xfId="422"/>
    <cellStyle name="40% - akcent 2 11 2" xfId="423"/>
    <cellStyle name="40% - akcent 2 12" xfId="424"/>
    <cellStyle name="40% - akcent 2 2" xfId="425"/>
    <cellStyle name="40% - akcent 2 2 10" xfId="426"/>
    <cellStyle name="40% - akcent 2 2 11" xfId="427"/>
    <cellStyle name="40% - akcent 2 2 2" xfId="428"/>
    <cellStyle name="40% - akcent 2 2 3" xfId="429"/>
    <cellStyle name="40% - akcent 2 2 4" xfId="430"/>
    <cellStyle name="40% - akcent 2 2 5" xfId="431"/>
    <cellStyle name="40% - akcent 2 2 6" xfId="432"/>
    <cellStyle name="40% - akcent 2 2 7" xfId="433"/>
    <cellStyle name="40% - akcent 2 2 8" xfId="434"/>
    <cellStyle name="40% - akcent 2 2 9" xfId="435"/>
    <cellStyle name="40% - akcent 2 3" xfId="436"/>
    <cellStyle name="40% - akcent 2 4" xfId="437"/>
    <cellStyle name="40% - akcent 2 4 2" xfId="438"/>
    <cellStyle name="40% - akcent 2 4 3" xfId="439"/>
    <cellStyle name="40% - akcent 2 4 4" xfId="440"/>
    <cellStyle name="40% - akcent 2 4 5" xfId="441"/>
    <cellStyle name="40% - akcent 2 4 6" xfId="442"/>
    <cellStyle name="40% - akcent 2 4 7" xfId="443"/>
    <cellStyle name="40% - akcent 2 4 8" xfId="444"/>
    <cellStyle name="40% - akcent 2 4 9" xfId="445"/>
    <cellStyle name="40% - akcent 2 5" xfId="446"/>
    <cellStyle name="40% - akcent 2 5 2" xfId="447"/>
    <cellStyle name="40% - akcent 2 5 3" xfId="448"/>
    <cellStyle name="40% - akcent 2 5 4" xfId="449"/>
    <cellStyle name="40% - akcent 2 5 5" xfId="450"/>
    <cellStyle name="40% - akcent 2 5 6" xfId="451"/>
    <cellStyle name="40% - akcent 2 5 7" xfId="452"/>
    <cellStyle name="40% - akcent 2 5 8" xfId="453"/>
    <cellStyle name="40% - akcent 2 6" xfId="454"/>
    <cellStyle name="40% - akcent 2 6 2" xfId="455"/>
    <cellStyle name="40% - akcent 2 6 3" xfId="456"/>
    <cellStyle name="40% - akcent 2 6 4" xfId="457"/>
    <cellStyle name="40% - akcent 2 6 5" xfId="458"/>
    <cellStyle name="40% - akcent 2 6 6" xfId="459"/>
    <cellStyle name="40% - akcent 2 6 7" xfId="460"/>
    <cellStyle name="40% - akcent 2 7" xfId="461"/>
    <cellStyle name="40% - akcent 2 7 2" xfId="462"/>
    <cellStyle name="40% - akcent 2 7 3" xfId="463"/>
    <cellStyle name="40% - akcent 2 7 4" xfId="464"/>
    <cellStyle name="40% - akcent 2 7 5" xfId="465"/>
    <cellStyle name="40% - akcent 2 7 6" xfId="466"/>
    <cellStyle name="40% - akcent 2 8" xfId="467"/>
    <cellStyle name="40% - akcent 2 8 2" xfId="468"/>
    <cellStyle name="40% - akcent 2 8 3" xfId="469"/>
    <cellStyle name="40% - akcent 2 8 4" xfId="470"/>
    <cellStyle name="40% - akcent 2 8 5" xfId="471"/>
    <cellStyle name="40% - akcent 2 9" xfId="472"/>
    <cellStyle name="40% - akcent 2 9 2" xfId="473"/>
    <cellStyle name="40% - akcent 2 9 3" xfId="474"/>
    <cellStyle name="40% - akcent 2 9 4" xfId="475"/>
    <cellStyle name="40% - akcent 3 10" xfId="476"/>
    <cellStyle name="40% - akcent 3 10 2" xfId="477"/>
    <cellStyle name="40% - akcent 3 10 3" xfId="478"/>
    <cellStyle name="40% - akcent 3 11" xfId="479"/>
    <cellStyle name="40% - akcent 3 11 2" xfId="480"/>
    <cellStyle name="40% - akcent 3 12" xfId="481"/>
    <cellStyle name="40% - akcent 3 2" xfId="482"/>
    <cellStyle name="40% - akcent 3 2 10" xfId="483"/>
    <cellStyle name="40% - akcent 3 2 11" xfId="484"/>
    <cellStyle name="40% - akcent 3 2 2" xfId="485"/>
    <cellStyle name="40% - akcent 3 2 3" xfId="486"/>
    <cellStyle name="40% - akcent 3 2 4" xfId="487"/>
    <cellStyle name="40% - akcent 3 2 5" xfId="488"/>
    <cellStyle name="40% - akcent 3 2 6" xfId="489"/>
    <cellStyle name="40% - akcent 3 2 7" xfId="490"/>
    <cellStyle name="40% - akcent 3 2 8" xfId="491"/>
    <cellStyle name="40% - akcent 3 2 9" xfId="492"/>
    <cellStyle name="40% - akcent 3 3" xfId="493"/>
    <cellStyle name="40% - akcent 3 4" xfId="494"/>
    <cellStyle name="40% - akcent 3 4 2" xfId="495"/>
    <cellStyle name="40% - akcent 3 4 3" xfId="496"/>
    <cellStyle name="40% - akcent 3 4 4" xfId="497"/>
    <cellStyle name="40% - akcent 3 4 5" xfId="498"/>
    <cellStyle name="40% - akcent 3 4 6" xfId="499"/>
    <cellStyle name="40% - akcent 3 4 7" xfId="500"/>
    <cellStyle name="40% - akcent 3 4 8" xfId="501"/>
    <cellStyle name="40% - akcent 3 4 9" xfId="502"/>
    <cellStyle name="40% - akcent 3 5" xfId="503"/>
    <cellStyle name="40% - akcent 3 5 2" xfId="504"/>
    <cellStyle name="40% - akcent 3 5 3" xfId="505"/>
    <cellStyle name="40% - akcent 3 5 4" xfId="506"/>
    <cellStyle name="40% - akcent 3 5 5" xfId="507"/>
    <cellStyle name="40% - akcent 3 5 6" xfId="508"/>
    <cellStyle name="40% - akcent 3 5 7" xfId="509"/>
    <cellStyle name="40% - akcent 3 5 8" xfId="510"/>
    <cellStyle name="40% - akcent 3 6" xfId="511"/>
    <cellStyle name="40% - akcent 3 6 2" xfId="512"/>
    <cellStyle name="40% - akcent 3 6 3" xfId="513"/>
    <cellStyle name="40% - akcent 3 6 4" xfId="514"/>
    <cellStyle name="40% - akcent 3 6 5" xfId="515"/>
    <cellStyle name="40% - akcent 3 6 6" xfId="516"/>
    <cellStyle name="40% - akcent 3 6 7" xfId="517"/>
    <cellStyle name="40% - akcent 3 7" xfId="518"/>
    <cellStyle name="40% - akcent 3 7 2" xfId="519"/>
    <cellStyle name="40% - akcent 3 7 3" xfId="520"/>
    <cellStyle name="40% - akcent 3 7 4" xfId="521"/>
    <cellStyle name="40% - akcent 3 7 5" xfId="522"/>
    <cellStyle name="40% - akcent 3 7 6" xfId="523"/>
    <cellStyle name="40% - akcent 3 8" xfId="524"/>
    <cellStyle name="40% - akcent 3 8 2" xfId="525"/>
    <cellStyle name="40% - akcent 3 8 3" xfId="526"/>
    <cellStyle name="40% - akcent 3 8 4" xfId="527"/>
    <cellStyle name="40% - akcent 3 8 5" xfId="528"/>
    <cellStyle name="40% - akcent 3 9" xfId="529"/>
    <cellStyle name="40% - akcent 3 9 2" xfId="530"/>
    <cellStyle name="40% - akcent 3 9 3" xfId="531"/>
    <cellStyle name="40% - akcent 3 9 4" xfId="532"/>
    <cellStyle name="40% - akcent 4 10" xfId="533"/>
    <cellStyle name="40% - akcent 4 10 2" xfId="534"/>
    <cellStyle name="40% - akcent 4 10 3" xfId="535"/>
    <cellStyle name="40% - akcent 4 11" xfId="536"/>
    <cellStyle name="40% - akcent 4 11 2" xfId="537"/>
    <cellStyle name="40% - akcent 4 12" xfId="538"/>
    <cellStyle name="40% - akcent 4 2" xfId="539"/>
    <cellStyle name="40% - akcent 4 2 10" xfId="540"/>
    <cellStyle name="40% - akcent 4 2 11" xfId="541"/>
    <cellStyle name="40% - akcent 4 2 2" xfId="542"/>
    <cellStyle name="40% - akcent 4 2 3" xfId="543"/>
    <cellStyle name="40% - akcent 4 2 4" xfId="544"/>
    <cellStyle name="40% - akcent 4 2 5" xfId="545"/>
    <cellStyle name="40% - akcent 4 2 6" xfId="546"/>
    <cellStyle name="40% - akcent 4 2 7" xfId="547"/>
    <cellStyle name="40% - akcent 4 2 8" xfId="548"/>
    <cellStyle name="40% - akcent 4 2 9" xfId="549"/>
    <cellStyle name="40% - akcent 4 3" xfId="550"/>
    <cellStyle name="40% - akcent 4 4" xfId="551"/>
    <cellStyle name="40% - akcent 4 4 2" xfId="552"/>
    <cellStyle name="40% - akcent 4 4 3" xfId="553"/>
    <cellStyle name="40% - akcent 4 4 4" xfId="554"/>
    <cellStyle name="40% - akcent 4 4 5" xfId="555"/>
    <cellStyle name="40% - akcent 4 4 6" xfId="556"/>
    <cellStyle name="40% - akcent 4 4 7" xfId="557"/>
    <cellStyle name="40% - akcent 4 4 8" xfId="558"/>
    <cellStyle name="40% - akcent 4 4 9" xfId="559"/>
    <cellStyle name="40% - akcent 4 5" xfId="560"/>
    <cellStyle name="40% - akcent 4 5 2" xfId="561"/>
    <cellStyle name="40% - akcent 4 5 3" xfId="562"/>
    <cellStyle name="40% - akcent 4 5 4" xfId="563"/>
    <cellStyle name="40% - akcent 4 5 5" xfId="564"/>
    <cellStyle name="40% - akcent 4 5 6" xfId="565"/>
    <cellStyle name="40% - akcent 4 5 7" xfId="566"/>
    <cellStyle name="40% - akcent 4 5 8" xfId="567"/>
    <cellStyle name="40% - akcent 4 6" xfId="568"/>
    <cellStyle name="40% - akcent 4 6 2" xfId="569"/>
    <cellStyle name="40% - akcent 4 6 3" xfId="570"/>
    <cellStyle name="40% - akcent 4 6 4" xfId="571"/>
    <cellStyle name="40% - akcent 4 6 5" xfId="572"/>
    <cellStyle name="40% - akcent 4 6 6" xfId="573"/>
    <cellStyle name="40% - akcent 4 6 7" xfId="574"/>
    <cellStyle name="40% - akcent 4 7" xfId="575"/>
    <cellStyle name="40% - akcent 4 7 2" xfId="576"/>
    <cellStyle name="40% - akcent 4 7 3" xfId="577"/>
    <cellStyle name="40% - akcent 4 7 4" xfId="578"/>
    <cellStyle name="40% - akcent 4 7 5" xfId="579"/>
    <cellStyle name="40% - akcent 4 7 6" xfId="580"/>
    <cellStyle name="40% - akcent 4 8" xfId="581"/>
    <cellStyle name="40% - akcent 4 8 2" xfId="582"/>
    <cellStyle name="40% - akcent 4 8 3" xfId="583"/>
    <cellStyle name="40% - akcent 4 8 4" xfId="584"/>
    <cellStyle name="40% - akcent 4 8 5" xfId="585"/>
    <cellStyle name="40% - akcent 4 9" xfId="586"/>
    <cellStyle name="40% - akcent 4 9 2" xfId="587"/>
    <cellStyle name="40% - akcent 4 9 3" xfId="588"/>
    <cellStyle name="40% - akcent 4 9 4" xfId="589"/>
    <cellStyle name="40% - akcent 5 10" xfId="590"/>
    <cellStyle name="40% - akcent 5 10 2" xfId="591"/>
    <cellStyle name="40% - akcent 5 10 3" xfId="592"/>
    <cellStyle name="40% - akcent 5 11" xfId="593"/>
    <cellStyle name="40% - akcent 5 11 2" xfId="594"/>
    <cellStyle name="40% - akcent 5 12" xfId="595"/>
    <cellStyle name="40% - akcent 5 2" xfId="596"/>
    <cellStyle name="40% - akcent 5 2 10" xfId="597"/>
    <cellStyle name="40% - akcent 5 2 11" xfId="598"/>
    <cellStyle name="40% - akcent 5 2 2" xfId="599"/>
    <cellStyle name="40% - akcent 5 2 3" xfId="600"/>
    <cellStyle name="40% - akcent 5 2 4" xfId="601"/>
    <cellStyle name="40% - akcent 5 2 5" xfId="602"/>
    <cellStyle name="40% - akcent 5 2 6" xfId="603"/>
    <cellStyle name="40% - akcent 5 2 7" xfId="604"/>
    <cellStyle name="40% - akcent 5 2 8" xfId="605"/>
    <cellStyle name="40% - akcent 5 2 9" xfId="606"/>
    <cellStyle name="40% - akcent 5 3" xfId="607"/>
    <cellStyle name="40% - akcent 5 4" xfId="608"/>
    <cellStyle name="40% - akcent 5 4 2" xfId="609"/>
    <cellStyle name="40% - akcent 5 4 3" xfId="610"/>
    <cellStyle name="40% - akcent 5 4 4" xfId="611"/>
    <cellStyle name="40% - akcent 5 4 5" xfId="612"/>
    <cellStyle name="40% - akcent 5 4 6" xfId="613"/>
    <cellStyle name="40% - akcent 5 4 7" xfId="614"/>
    <cellStyle name="40% - akcent 5 4 8" xfId="615"/>
    <cellStyle name="40% - akcent 5 4 9" xfId="616"/>
    <cellStyle name="40% - akcent 5 5" xfId="617"/>
    <cellStyle name="40% - akcent 5 5 2" xfId="618"/>
    <cellStyle name="40% - akcent 5 5 3" xfId="619"/>
    <cellStyle name="40% - akcent 5 5 4" xfId="620"/>
    <cellStyle name="40% - akcent 5 5 5" xfId="621"/>
    <cellStyle name="40% - akcent 5 5 6" xfId="622"/>
    <cellStyle name="40% - akcent 5 5 7" xfId="623"/>
    <cellStyle name="40% - akcent 5 5 8" xfId="624"/>
    <cellStyle name="40% - akcent 5 6" xfId="625"/>
    <cellStyle name="40% - akcent 5 6 2" xfId="626"/>
    <cellStyle name="40% - akcent 5 6 3" xfId="627"/>
    <cellStyle name="40% - akcent 5 6 4" xfId="628"/>
    <cellStyle name="40% - akcent 5 6 5" xfId="629"/>
    <cellStyle name="40% - akcent 5 6 6" xfId="630"/>
    <cellStyle name="40% - akcent 5 6 7" xfId="631"/>
    <cellStyle name="40% - akcent 5 7" xfId="632"/>
    <cellStyle name="40% - akcent 5 7 2" xfId="633"/>
    <cellStyle name="40% - akcent 5 7 3" xfId="634"/>
    <cellStyle name="40% - akcent 5 7 4" xfId="635"/>
    <cellStyle name="40% - akcent 5 7 5" xfId="636"/>
    <cellStyle name="40% - akcent 5 7 6" xfId="637"/>
    <cellStyle name="40% - akcent 5 8" xfId="638"/>
    <cellStyle name="40% - akcent 5 8 2" xfId="639"/>
    <cellStyle name="40% - akcent 5 8 3" xfId="640"/>
    <cellStyle name="40% - akcent 5 8 4" xfId="641"/>
    <cellStyle name="40% - akcent 5 8 5" xfId="642"/>
    <cellStyle name="40% - akcent 5 9" xfId="643"/>
    <cellStyle name="40% - akcent 5 9 2" xfId="644"/>
    <cellStyle name="40% - akcent 5 9 3" xfId="645"/>
    <cellStyle name="40% - akcent 5 9 4" xfId="646"/>
    <cellStyle name="40% - akcent 6 10" xfId="647"/>
    <cellStyle name="40% - akcent 6 10 2" xfId="648"/>
    <cellStyle name="40% - akcent 6 10 3" xfId="649"/>
    <cellStyle name="40% - akcent 6 11" xfId="650"/>
    <cellStyle name="40% - akcent 6 11 2" xfId="651"/>
    <cellStyle name="40% - akcent 6 12" xfId="652"/>
    <cellStyle name="40% - akcent 6 2" xfId="653"/>
    <cellStyle name="40% - akcent 6 2 10" xfId="654"/>
    <cellStyle name="40% - akcent 6 2 11" xfId="655"/>
    <cellStyle name="40% - akcent 6 2 2" xfId="656"/>
    <cellStyle name="40% - akcent 6 2 3" xfId="657"/>
    <cellStyle name="40% - akcent 6 2 4" xfId="658"/>
    <cellStyle name="40% - akcent 6 2 5" xfId="659"/>
    <cellStyle name="40% - akcent 6 2 6" xfId="660"/>
    <cellStyle name="40% - akcent 6 2 7" xfId="661"/>
    <cellStyle name="40% - akcent 6 2 8" xfId="662"/>
    <cellStyle name="40% - akcent 6 2 9" xfId="663"/>
    <cellStyle name="40% - akcent 6 3" xfId="664"/>
    <cellStyle name="40% - akcent 6 4" xfId="665"/>
    <cellStyle name="40% - akcent 6 4 2" xfId="666"/>
    <cellStyle name="40% - akcent 6 4 3" xfId="667"/>
    <cellStyle name="40% - akcent 6 4 4" xfId="668"/>
    <cellStyle name="40% - akcent 6 4 5" xfId="669"/>
    <cellStyle name="40% - akcent 6 4 6" xfId="670"/>
    <cellStyle name="40% - akcent 6 4 7" xfId="671"/>
    <cellStyle name="40% - akcent 6 4 8" xfId="672"/>
    <cellStyle name="40% - akcent 6 4 9" xfId="673"/>
    <cellStyle name="40% - akcent 6 5" xfId="674"/>
    <cellStyle name="40% - akcent 6 5 2" xfId="675"/>
    <cellStyle name="40% - akcent 6 5 3" xfId="676"/>
    <cellStyle name="40% - akcent 6 5 4" xfId="677"/>
    <cellStyle name="40% - akcent 6 5 5" xfId="678"/>
    <cellStyle name="40% - akcent 6 5 6" xfId="679"/>
    <cellStyle name="40% - akcent 6 5 7" xfId="680"/>
    <cellStyle name="40% - akcent 6 5 8" xfId="681"/>
    <cellStyle name="40% - akcent 6 6" xfId="682"/>
    <cellStyle name="40% - akcent 6 6 2" xfId="683"/>
    <cellStyle name="40% - akcent 6 6 3" xfId="684"/>
    <cellStyle name="40% - akcent 6 6 4" xfId="685"/>
    <cellStyle name="40% - akcent 6 6 5" xfId="686"/>
    <cellStyle name="40% - akcent 6 6 6" xfId="687"/>
    <cellStyle name="40% - akcent 6 6 7" xfId="688"/>
    <cellStyle name="40% - akcent 6 7" xfId="689"/>
    <cellStyle name="40% - akcent 6 7 2" xfId="690"/>
    <cellStyle name="40% - akcent 6 7 3" xfId="691"/>
    <cellStyle name="40% - akcent 6 7 4" xfId="692"/>
    <cellStyle name="40% - akcent 6 7 5" xfId="693"/>
    <cellStyle name="40% - akcent 6 7 6" xfId="694"/>
    <cellStyle name="40% - akcent 6 8" xfId="695"/>
    <cellStyle name="40% - akcent 6 8 2" xfId="696"/>
    <cellStyle name="40% - akcent 6 8 3" xfId="697"/>
    <cellStyle name="40% - akcent 6 8 4" xfId="698"/>
    <cellStyle name="40% - akcent 6 8 5" xfId="699"/>
    <cellStyle name="40% - akcent 6 9" xfId="700"/>
    <cellStyle name="40% - akcent 6 9 2" xfId="701"/>
    <cellStyle name="40% - akcent 6 9 3" xfId="702"/>
    <cellStyle name="40% - akcent 6 9 4" xfId="703"/>
    <cellStyle name="60% - akcent 1 10" xfId="704"/>
    <cellStyle name="60% - akcent 1 10 2" xfId="705"/>
    <cellStyle name="60% - akcent 1 10 3" xfId="706"/>
    <cellStyle name="60% - akcent 1 11" xfId="707"/>
    <cellStyle name="60% - akcent 1 11 2" xfId="708"/>
    <cellStyle name="60% - akcent 1 12" xfId="709"/>
    <cellStyle name="60% - akcent 1 2" xfId="710"/>
    <cellStyle name="60% - akcent 1 2 10" xfId="711"/>
    <cellStyle name="60% - akcent 1 2 11" xfId="712"/>
    <cellStyle name="60% - akcent 1 2 2" xfId="713"/>
    <cellStyle name="60% - akcent 1 2 3" xfId="714"/>
    <cellStyle name="60% - akcent 1 2 4" xfId="715"/>
    <cellStyle name="60% - akcent 1 2 5" xfId="716"/>
    <cellStyle name="60% - akcent 1 2 6" xfId="717"/>
    <cellStyle name="60% - akcent 1 2 7" xfId="718"/>
    <cellStyle name="60% - akcent 1 2 8" xfId="719"/>
    <cellStyle name="60% - akcent 1 2 9" xfId="720"/>
    <cellStyle name="60% - akcent 1 3" xfId="721"/>
    <cellStyle name="60% - akcent 1 4" xfId="722"/>
    <cellStyle name="60% - akcent 1 4 2" xfId="723"/>
    <cellStyle name="60% - akcent 1 4 3" xfId="724"/>
    <cellStyle name="60% - akcent 1 4 4" xfId="725"/>
    <cellStyle name="60% - akcent 1 4 5" xfId="726"/>
    <cellStyle name="60% - akcent 1 4 6" xfId="727"/>
    <cellStyle name="60% - akcent 1 4 7" xfId="728"/>
    <cellStyle name="60% - akcent 1 4 8" xfId="729"/>
    <cellStyle name="60% - akcent 1 4 9" xfId="730"/>
    <cellStyle name="60% - akcent 1 5" xfId="731"/>
    <cellStyle name="60% - akcent 1 5 2" xfId="732"/>
    <cellStyle name="60% - akcent 1 5 3" xfId="733"/>
    <cellStyle name="60% - akcent 1 5 4" xfId="734"/>
    <cellStyle name="60% - akcent 1 5 5" xfId="735"/>
    <cellStyle name="60% - akcent 1 5 6" xfId="736"/>
    <cellStyle name="60% - akcent 1 5 7" xfId="737"/>
    <cellStyle name="60% - akcent 1 5 8" xfId="738"/>
    <cellStyle name="60% - akcent 1 6" xfId="739"/>
    <cellStyle name="60% - akcent 1 6 2" xfId="740"/>
    <cellStyle name="60% - akcent 1 6 3" xfId="741"/>
    <cellStyle name="60% - akcent 1 6 4" xfId="742"/>
    <cellStyle name="60% - akcent 1 6 5" xfId="743"/>
    <cellStyle name="60% - akcent 1 6 6" xfId="744"/>
    <cellStyle name="60% - akcent 1 6 7" xfId="745"/>
    <cellStyle name="60% - akcent 1 7" xfId="746"/>
    <cellStyle name="60% - akcent 1 7 2" xfId="747"/>
    <cellStyle name="60% - akcent 1 7 3" xfId="748"/>
    <cellStyle name="60% - akcent 1 7 4" xfId="749"/>
    <cellStyle name="60% - akcent 1 7 5" xfId="750"/>
    <cellStyle name="60% - akcent 1 7 6" xfId="751"/>
    <cellStyle name="60% - akcent 1 8" xfId="752"/>
    <cellStyle name="60% - akcent 1 8 2" xfId="753"/>
    <cellStyle name="60% - akcent 1 8 3" xfId="754"/>
    <cellStyle name="60% - akcent 1 8 4" xfId="755"/>
    <cellStyle name="60% - akcent 1 8 5" xfId="756"/>
    <cellStyle name="60% - akcent 1 9" xfId="757"/>
    <cellStyle name="60% - akcent 1 9 2" xfId="758"/>
    <cellStyle name="60% - akcent 1 9 3" xfId="759"/>
    <cellStyle name="60% - akcent 1 9 4" xfId="760"/>
    <cellStyle name="60% - akcent 2 10" xfId="761"/>
    <cellStyle name="60% - akcent 2 10 2" xfId="762"/>
    <cellStyle name="60% - akcent 2 10 3" xfId="763"/>
    <cellStyle name="60% - akcent 2 11" xfId="764"/>
    <cellStyle name="60% - akcent 2 11 2" xfId="765"/>
    <cellStyle name="60% - akcent 2 12" xfId="766"/>
    <cellStyle name="60% - akcent 2 2" xfId="767"/>
    <cellStyle name="60% - akcent 2 2 10" xfId="768"/>
    <cellStyle name="60% - akcent 2 2 11" xfId="769"/>
    <cellStyle name="60% - akcent 2 2 2" xfId="770"/>
    <cellStyle name="60% - akcent 2 2 3" xfId="771"/>
    <cellStyle name="60% - akcent 2 2 4" xfId="772"/>
    <cellStyle name="60% - akcent 2 2 5" xfId="773"/>
    <cellStyle name="60% - akcent 2 2 6" xfId="774"/>
    <cellStyle name="60% - akcent 2 2 7" xfId="775"/>
    <cellStyle name="60% - akcent 2 2 8" xfId="776"/>
    <cellStyle name="60% - akcent 2 2 9" xfId="777"/>
    <cellStyle name="60% - akcent 2 3" xfId="778"/>
    <cellStyle name="60% - akcent 2 4" xfId="779"/>
    <cellStyle name="60% - akcent 2 4 2" xfId="780"/>
    <cellStyle name="60% - akcent 2 4 3" xfId="781"/>
    <cellStyle name="60% - akcent 2 4 4" xfId="782"/>
    <cellStyle name="60% - akcent 2 4 5" xfId="783"/>
    <cellStyle name="60% - akcent 2 4 6" xfId="784"/>
    <cellStyle name="60% - akcent 2 4 7" xfId="785"/>
    <cellStyle name="60% - akcent 2 4 8" xfId="786"/>
    <cellStyle name="60% - akcent 2 4 9" xfId="787"/>
    <cellStyle name="60% - akcent 2 5" xfId="788"/>
    <cellStyle name="60% - akcent 2 5 2" xfId="789"/>
    <cellStyle name="60% - akcent 2 5 3" xfId="790"/>
    <cellStyle name="60% - akcent 2 5 4" xfId="791"/>
    <cellStyle name="60% - akcent 2 5 5" xfId="792"/>
    <cellStyle name="60% - akcent 2 5 6" xfId="793"/>
    <cellStyle name="60% - akcent 2 5 7" xfId="794"/>
    <cellStyle name="60% - akcent 2 5 8" xfId="795"/>
    <cellStyle name="60% - akcent 2 6" xfId="796"/>
    <cellStyle name="60% - akcent 2 6 2" xfId="797"/>
    <cellStyle name="60% - akcent 2 6 3" xfId="798"/>
    <cellStyle name="60% - akcent 2 6 4" xfId="799"/>
    <cellStyle name="60% - akcent 2 6 5" xfId="800"/>
    <cellStyle name="60% - akcent 2 6 6" xfId="801"/>
    <cellStyle name="60% - akcent 2 6 7" xfId="802"/>
    <cellStyle name="60% - akcent 2 7" xfId="803"/>
    <cellStyle name="60% - akcent 2 7 2" xfId="804"/>
    <cellStyle name="60% - akcent 2 7 3" xfId="805"/>
    <cellStyle name="60% - akcent 2 7 4" xfId="806"/>
    <cellStyle name="60% - akcent 2 7 5" xfId="807"/>
    <cellStyle name="60% - akcent 2 7 6" xfId="808"/>
    <cellStyle name="60% - akcent 2 8" xfId="809"/>
    <cellStyle name="60% - akcent 2 8 2" xfId="810"/>
    <cellStyle name="60% - akcent 2 8 3" xfId="811"/>
    <cellStyle name="60% - akcent 2 8 4" xfId="812"/>
    <cellStyle name="60% - akcent 2 8 5" xfId="813"/>
    <cellStyle name="60% - akcent 2 9" xfId="814"/>
    <cellStyle name="60% - akcent 2 9 2" xfId="815"/>
    <cellStyle name="60% - akcent 2 9 3" xfId="816"/>
    <cellStyle name="60% - akcent 2 9 4" xfId="817"/>
    <cellStyle name="60% - akcent 3 10" xfId="818"/>
    <cellStyle name="60% - akcent 3 10 2" xfId="819"/>
    <cellStyle name="60% - akcent 3 10 3" xfId="820"/>
    <cellStyle name="60% - akcent 3 11" xfId="821"/>
    <cellStyle name="60% - akcent 3 11 2" xfId="822"/>
    <cellStyle name="60% - akcent 3 12" xfId="823"/>
    <cellStyle name="60% - akcent 3 2" xfId="824"/>
    <cellStyle name="60% - akcent 3 2 10" xfId="825"/>
    <cellStyle name="60% - akcent 3 2 11" xfId="826"/>
    <cellStyle name="60% - akcent 3 2 2" xfId="827"/>
    <cellStyle name="60% - akcent 3 2 3" xfId="828"/>
    <cellStyle name="60% - akcent 3 2 4" xfId="829"/>
    <cellStyle name="60% - akcent 3 2 5" xfId="830"/>
    <cellStyle name="60% - akcent 3 2 6" xfId="831"/>
    <cellStyle name="60% - akcent 3 2 7" xfId="832"/>
    <cellStyle name="60% - akcent 3 2 8" xfId="833"/>
    <cellStyle name="60% - akcent 3 2 9" xfId="834"/>
    <cellStyle name="60% - akcent 3 3" xfId="835"/>
    <cellStyle name="60% - akcent 3 4" xfId="836"/>
    <cellStyle name="60% - akcent 3 4 2" xfId="837"/>
    <cellStyle name="60% - akcent 3 4 3" xfId="838"/>
    <cellStyle name="60% - akcent 3 4 4" xfId="839"/>
    <cellStyle name="60% - akcent 3 4 5" xfId="840"/>
    <cellStyle name="60% - akcent 3 4 6" xfId="841"/>
    <cellStyle name="60% - akcent 3 4 7" xfId="842"/>
    <cellStyle name="60% - akcent 3 4 8" xfId="843"/>
    <cellStyle name="60% - akcent 3 4 9" xfId="844"/>
    <cellStyle name="60% - akcent 3 5" xfId="845"/>
    <cellStyle name="60% - akcent 3 5 2" xfId="846"/>
    <cellStyle name="60% - akcent 3 5 3" xfId="847"/>
    <cellStyle name="60% - akcent 3 5 4" xfId="848"/>
    <cellStyle name="60% - akcent 3 5 5" xfId="849"/>
    <cellStyle name="60% - akcent 3 5 6" xfId="850"/>
    <cellStyle name="60% - akcent 3 5 7" xfId="851"/>
    <cellStyle name="60% - akcent 3 5 8" xfId="852"/>
    <cellStyle name="60% - akcent 3 6" xfId="853"/>
    <cellStyle name="60% - akcent 3 6 2" xfId="854"/>
    <cellStyle name="60% - akcent 3 6 3" xfId="855"/>
    <cellStyle name="60% - akcent 3 6 4" xfId="856"/>
    <cellStyle name="60% - akcent 3 6 5" xfId="857"/>
    <cellStyle name="60% - akcent 3 6 6" xfId="858"/>
    <cellStyle name="60% - akcent 3 6 7" xfId="859"/>
    <cellStyle name="60% - akcent 3 7" xfId="860"/>
    <cellStyle name="60% - akcent 3 7 2" xfId="861"/>
    <cellStyle name="60% - akcent 3 7 3" xfId="862"/>
    <cellStyle name="60% - akcent 3 7 4" xfId="863"/>
    <cellStyle name="60% - akcent 3 7 5" xfId="864"/>
    <cellStyle name="60% - akcent 3 7 6" xfId="865"/>
    <cellStyle name="60% - akcent 3 8" xfId="866"/>
    <cellStyle name="60% - akcent 3 8 2" xfId="867"/>
    <cellStyle name="60% - akcent 3 8 3" xfId="868"/>
    <cellStyle name="60% - akcent 3 8 4" xfId="869"/>
    <cellStyle name="60% - akcent 3 8 5" xfId="870"/>
    <cellStyle name="60% - akcent 3 9" xfId="871"/>
    <cellStyle name="60% - akcent 3 9 2" xfId="872"/>
    <cellStyle name="60% - akcent 3 9 3" xfId="873"/>
    <cellStyle name="60% - akcent 3 9 4" xfId="874"/>
    <cellStyle name="60% - akcent 4 10" xfId="875"/>
    <cellStyle name="60% - akcent 4 10 2" xfId="876"/>
    <cellStyle name="60% - akcent 4 10 3" xfId="877"/>
    <cellStyle name="60% - akcent 4 11" xfId="878"/>
    <cellStyle name="60% - akcent 4 11 2" xfId="879"/>
    <cellStyle name="60% - akcent 4 12" xfId="880"/>
    <cellStyle name="60% - akcent 4 2" xfId="881"/>
    <cellStyle name="60% - akcent 4 2 10" xfId="882"/>
    <cellStyle name="60% - akcent 4 2 11" xfId="883"/>
    <cellStyle name="60% - akcent 4 2 2" xfId="884"/>
    <cellStyle name="60% - akcent 4 2 3" xfId="885"/>
    <cellStyle name="60% - akcent 4 2 4" xfId="886"/>
    <cellStyle name="60% - akcent 4 2 5" xfId="887"/>
    <cellStyle name="60% - akcent 4 2 6" xfId="888"/>
    <cellStyle name="60% - akcent 4 2 7" xfId="889"/>
    <cellStyle name="60% - akcent 4 2 8" xfId="890"/>
    <cellStyle name="60% - akcent 4 2 9" xfId="891"/>
    <cellStyle name="60% - akcent 4 3" xfId="892"/>
    <cellStyle name="60% - akcent 4 4" xfId="893"/>
    <cellStyle name="60% - akcent 4 4 2" xfId="894"/>
    <cellStyle name="60% - akcent 4 4 3" xfId="895"/>
    <cellStyle name="60% - akcent 4 4 4" xfId="896"/>
    <cellStyle name="60% - akcent 4 4 5" xfId="897"/>
    <cellStyle name="60% - akcent 4 4 6" xfId="898"/>
    <cellStyle name="60% - akcent 4 4 7" xfId="899"/>
    <cellStyle name="60% - akcent 4 4 8" xfId="900"/>
    <cellStyle name="60% - akcent 4 4 9" xfId="901"/>
    <cellStyle name="60% - akcent 4 5" xfId="902"/>
    <cellStyle name="60% - akcent 4 5 2" xfId="903"/>
    <cellStyle name="60% - akcent 4 5 3" xfId="904"/>
    <cellStyle name="60% - akcent 4 5 4" xfId="905"/>
    <cellStyle name="60% - akcent 4 5 5" xfId="906"/>
    <cellStyle name="60% - akcent 4 5 6" xfId="907"/>
    <cellStyle name="60% - akcent 4 5 7" xfId="908"/>
    <cellStyle name="60% - akcent 4 5 8" xfId="909"/>
    <cellStyle name="60% - akcent 4 6" xfId="910"/>
    <cellStyle name="60% - akcent 4 6 2" xfId="911"/>
    <cellStyle name="60% - akcent 4 6 3" xfId="912"/>
    <cellStyle name="60% - akcent 4 6 4" xfId="913"/>
    <cellStyle name="60% - akcent 4 6 5" xfId="914"/>
    <cellStyle name="60% - akcent 4 6 6" xfId="915"/>
    <cellStyle name="60% - akcent 4 6 7" xfId="916"/>
    <cellStyle name="60% - akcent 4 7" xfId="917"/>
    <cellStyle name="60% - akcent 4 7 2" xfId="918"/>
    <cellStyle name="60% - akcent 4 7 3" xfId="919"/>
    <cellStyle name="60% - akcent 4 7 4" xfId="920"/>
    <cellStyle name="60% - akcent 4 7 5" xfId="921"/>
    <cellStyle name="60% - akcent 4 7 6" xfId="922"/>
    <cellStyle name="60% - akcent 4 8" xfId="923"/>
    <cellStyle name="60% - akcent 4 8 2" xfId="924"/>
    <cellStyle name="60% - akcent 4 8 3" xfId="925"/>
    <cellStyle name="60% - akcent 4 8 4" xfId="926"/>
    <cellStyle name="60% - akcent 4 8 5" xfId="927"/>
    <cellStyle name="60% - akcent 4 9" xfId="928"/>
    <cellStyle name="60% - akcent 4 9 2" xfId="929"/>
    <cellStyle name="60% - akcent 4 9 3" xfId="930"/>
    <cellStyle name="60% - akcent 4 9 4" xfId="931"/>
    <cellStyle name="60% - akcent 5 10" xfId="932"/>
    <cellStyle name="60% - akcent 5 10 2" xfId="933"/>
    <cellStyle name="60% - akcent 5 10 3" xfId="934"/>
    <cellStyle name="60% - akcent 5 11" xfId="935"/>
    <cellStyle name="60% - akcent 5 11 2" xfId="936"/>
    <cellStyle name="60% - akcent 5 12" xfId="937"/>
    <cellStyle name="60% - akcent 5 2" xfId="938"/>
    <cellStyle name="60% - akcent 5 2 10" xfId="939"/>
    <cellStyle name="60% - akcent 5 2 11" xfId="940"/>
    <cellStyle name="60% - akcent 5 2 2" xfId="941"/>
    <cellStyle name="60% - akcent 5 2 3" xfId="942"/>
    <cellStyle name="60% - akcent 5 2 4" xfId="943"/>
    <cellStyle name="60% - akcent 5 2 5" xfId="944"/>
    <cellStyle name="60% - akcent 5 2 6" xfId="945"/>
    <cellStyle name="60% - akcent 5 2 7" xfId="946"/>
    <cellStyle name="60% - akcent 5 2 8" xfId="947"/>
    <cellStyle name="60% - akcent 5 2 9" xfId="948"/>
    <cellStyle name="60% - akcent 5 3" xfId="949"/>
    <cellStyle name="60% - akcent 5 4" xfId="950"/>
    <cellStyle name="60% - akcent 5 4 2" xfId="951"/>
    <cellStyle name="60% - akcent 5 4 3" xfId="952"/>
    <cellStyle name="60% - akcent 5 4 4" xfId="953"/>
    <cellStyle name="60% - akcent 5 4 5" xfId="954"/>
    <cellStyle name="60% - akcent 5 4 6" xfId="955"/>
    <cellStyle name="60% - akcent 5 4 7" xfId="956"/>
    <cellStyle name="60% - akcent 5 4 8" xfId="957"/>
    <cellStyle name="60% - akcent 5 4 9" xfId="958"/>
    <cellStyle name="60% - akcent 5 5" xfId="959"/>
    <cellStyle name="60% - akcent 5 5 2" xfId="960"/>
    <cellStyle name="60% - akcent 5 5 3" xfId="961"/>
    <cellStyle name="60% - akcent 5 5 4" xfId="962"/>
    <cellStyle name="60% - akcent 5 5 5" xfId="963"/>
    <cellStyle name="60% - akcent 5 5 6" xfId="964"/>
    <cellStyle name="60% - akcent 5 5 7" xfId="965"/>
    <cellStyle name="60% - akcent 5 5 8" xfId="966"/>
    <cellStyle name="60% - akcent 5 6" xfId="967"/>
    <cellStyle name="60% - akcent 5 6 2" xfId="968"/>
    <cellStyle name="60% - akcent 5 6 3" xfId="969"/>
    <cellStyle name="60% - akcent 5 6 4" xfId="970"/>
    <cellStyle name="60% - akcent 5 6 5" xfId="971"/>
    <cellStyle name="60% - akcent 5 6 6" xfId="972"/>
    <cellStyle name="60% - akcent 5 6 7" xfId="973"/>
    <cellStyle name="60% - akcent 5 7" xfId="974"/>
    <cellStyle name="60% - akcent 5 7 2" xfId="975"/>
    <cellStyle name="60% - akcent 5 7 3" xfId="976"/>
    <cellStyle name="60% - akcent 5 7 4" xfId="977"/>
    <cellStyle name="60% - akcent 5 7 5" xfId="978"/>
    <cellStyle name="60% - akcent 5 7 6" xfId="979"/>
    <cellStyle name="60% - akcent 5 8" xfId="980"/>
    <cellStyle name="60% - akcent 5 8 2" xfId="981"/>
    <cellStyle name="60% - akcent 5 8 3" xfId="982"/>
    <cellStyle name="60% - akcent 5 8 4" xfId="983"/>
    <cellStyle name="60% - akcent 5 8 5" xfId="984"/>
    <cellStyle name="60% - akcent 5 9" xfId="985"/>
    <cellStyle name="60% - akcent 5 9 2" xfId="986"/>
    <cellStyle name="60% - akcent 5 9 3" xfId="987"/>
    <cellStyle name="60% - akcent 5 9 4" xfId="988"/>
    <cellStyle name="60% - akcent 6 10" xfId="989"/>
    <cellStyle name="60% - akcent 6 10 2" xfId="990"/>
    <cellStyle name="60% - akcent 6 10 3" xfId="991"/>
    <cellStyle name="60% - akcent 6 11" xfId="992"/>
    <cellStyle name="60% - akcent 6 11 2" xfId="993"/>
    <cellStyle name="60% - akcent 6 12" xfId="994"/>
    <cellStyle name="60% - akcent 6 2" xfId="995"/>
    <cellStyle name="60% - akcent 6 2 10" xfId="996"/>
    <cellStyle name="60% - akcent 6 2 11" xfId="997"/>
    <cellStyle name="60% - akcent 6 2 2" xfId="998"/>
    <cellStyle name="60% - akcent 6 2 3" xfId="999"/>
    <cellStyle name="60% - akcent 6 2 4" xfId="1000"/>
    <cellStyle name="60% - akcent 6 2 5" xfId="1001"/>
    <cellStyle name="60% - akcent 6 2 6" xfId="1002"/>
    <cellStyle name="60% - akcent 6 2 7" xfId="1003"/>
    <cellStyle name="60% - akcent 6 2 8" xfId="1004"/>
    <cellStyle name="60% - akcent 6 2 9" xfId="1005"/>
    <cellStyle name="60% - akcent 6 3" xfId="1006"/>
    <cellStyle name="60% - akcent 6 4" xfId="1007"/>
    <cellStyle name="60% - akcent 6 4 2" xfId="1008"/>
    <cellStyle name="60% - akcent 6 4 3" xfId="1009"/>
    <cellStyle name="60% - akcent 6 4 4" xfId="1010"/>
    <cellStyle name="60% - akcent 6 4 5" xfId="1011"/>
    <cellStyle name="60% - akcent 6 4 6" xfId="1012"/>
    <cellStyle name="60% - akcent 6 4 7" xfId="1013"/>
    <cellStyle name="60% - akcent 6 4 8" xfId="1014"/>
    <cellStyle name="60% - akcent 6 4 9" xfId="1015"/>
    <cellStyle name="60% - akcent 6 5" xfId="1016"/>
    <cellStyle name="60% - akcent 6 5 2" xfId="1017"/>
    <cellStyle name="60% - akcent 6 5 3" xfId="1018"/>
    <cellStyle name="60% - akcent 6 5 4" xfId="1019"/>
    <cellStyle name="60% - akcent 6 5 5" xfId="1020"/>
    <cellStyle name="60% - akcent 6 5 6" xfId="1021"/>
    <cellStyle name="60% - akcent 6 5 7" xfId="1022"/>
    <cellStyle name="60% - akcent 6 5 8" xfId="1023"/>
    <cellStyle name="60% - akcent 6 6" xfId="1024"/>
    <cellStyle name="60% - akcent 6 6 2" xfId="1025"/>
    <cellStyle name="60% - akcent 6 6 3" xfId="1026"/>
    <cellStyle name="60% - akcent 6 6 4" xfId="1027"/>
    <cellStyle name="60% - akcent 6 6 5" xfId="1028"/>
    <cellStyle name="60% - akcent 6 6 6" xfId="1029"/>
    <cellStyle name="60% - akcent 6 6 7" xfId="1030"/>
    <cellStyle name="60% - akcent 6 7" xfId="1031"/>
    <cellStyle name="60% - akcent 6 7 2" xfId="1032"/>
    <cellStyle name="60% - akcent 6 7 3" xfId="1033"/>
    <cellStyle name="60% - akcent 6 7 4" xfId="1034"/>
    <cellStyle name="60% - akcent 6 7 5" xfId="1035"/>
    <cellStyle name="60% - akcent 6 7 6" xfId="1036"/>
    <cellStyle name="60% - akcent 6 8" xfId="1037"/>
    <cellStyle name="60% - akcent 6 8 2" xfId="1038"/>
    <cellStyle name="60% - akcent 6 8 3" xfId="1039"/>
    <cellStyle name="60% - akcent 6 8 4" xfId="1040"/>
    <cellStyle name="60% - akcent 6 8 5" xfId="1041"/>
    <cellStyle name="60% - akcent 6 9" xfId="1042"/>
    <cellStyle name="60% - akcent 6 9 2" xfId="1043"/>
    <cellStyle name="60% - akcent 6 9 3" xfId="1044"/>
    <cellStyle name="60% - akcent 6 9 4" xfId="1045"/>
    <cellStyle name="Akcent 1" xfId="1046"/>
    <cellStyle name="Akcent 1 10" xfId="1047"/>
    <cellStyle name="Akcent 1 10 2" xfId="1048"/>
    <cellStyle name="Akcent 1 10 3" xfId="1049"/>
    <cellStyle name="Akcent 1 11" xfId="1050"/>
    <cellStyle name="Akcent 1 11 2" xfId="1051"/>
    <cellStyle name="Akcent 1 12" xfId="1052"/>
    <cellStyle name="Akcent 1 2" xfId="1053"/>
    <cellStyle name="Akcent 1 2 10" xfId="1054"/>
    <cellStyle name="Akcent 1 2 11" xfId="1055"/>
    <cellStyle name="Akcent 1 2 2" xfId="1056"/>
    <cellStyle name="Akcent 1 2 3" xfId="1057"/>
    <cellStyle name="Akcent 1 2 4" xfId="1058"/>
    <cellStyle name="Akcent 1 2 5" xfId="1059"/>
    <cellStyle name="Akcent 1 2 6" xfId="1060"/>
    <cellStyle name="Akcent 1 2 7" xfId="1061"/>
    <cellStyle name="Akcent 1 2 8" xfId="1062"/>
    <cellStyle name="Akcent 1 2 9" xfId="1063"/>
    <cellStyle name="Akcent 1 3" xfId="1064"/>
    <cellStyle name="Akcent 1 4" xfId="1065"/>
    <cellStyle name="Akcent 1 4 2" xfId="1066"/>
    <cellStyle name="Akcent 1 4 3" xfId="1067"/>
    <cellStyle name="Akcent 1 4 4" xfId="1068"/>
    <cellStyle name="Akcent 1 4 5" xfId="1069"/>
    <cellStyle name="Akcent 1 4 6" xfId="1070"/>
    <cellStyle name="Akcent 1 4 7" xfId="1071"/>
    <cellStyle name="Akcent 1 4 8" xfId="1072"/>
    <cellStyle name="Akcent 1 4 9" xfId="1073"/>
    <cellStyle name="Akcent 1 5" xfId="1074"/>
    <cellStyle name="Akcent 1 5 2" xfId="1075"/>
    <cellStyle name="Akcent 1 5 3" xfId="1076"/>
    <cellStyle name="Akcent 1 5 4" xfId="1077"/>
    <cellStyle name="Akcent 1 5 5" xfId="1078"/>
    <cellStyle name="Akcent 1 5 6" xfId="1079"/>
    <cellStyle name="Akcent 1 5 7" xfId="1080"/>
    <cellStyle name="Akcent 1 5 8" xfId="1081"/>
    <cellStyle name="Akcent 1 6" xfId="1082"/>
    <cellStyle name="Akcent 1 6 2" xfId="1083"/>
    <cellStyle name="Akcent 1 6 3" xfId="1084"/>
    <cellStyle name="Akcent 1 6 4" xfId="1085"/>
    <cellStyle name="Akcent 1 6 5" xfId="1086"/>
    <cellStyle name="Akcent 1 6 6" xfId="1087"/>
    <cellStyle name="Akcent 1 6 7" xfId="1088"/>
    <cellStyle name="Akcent 1 7" xfId="1089"/>
    <cellStyle name="Akcent 1 7 2" xfId="1090"/>
    <cellStyle name="Akcent 1 7 3" xfId="1091"/>
    <cellStyle name="Akcent 1 7 4" xfId="1092"/>
    <cellStyle name="Akcent 1 7 5" xfId="1093"/>
    <cellStyle name="Akcent 1 7 6" xfId="1094"/>
    <cellStyle name="Akcent 1 8" xfId="1095"/>
    <cellStyle name="Akcent 1 8 2" xfId="1096"/>
    <cellStyle name="Akcent 1 8 3" xfId="1097"/>
    <cellStyle name="Akcent 1 8 4" xfId="1098"/>
    <cellStyle name="Akcent 1 8 5" xfId="1099"/>
    <cellStyle name="Akcent 1 9" xfId="1100"/>
    <cellStyle name="Akcent 1 9 2" xfId="1101"/>
    <cellStyle name="Akcent 1 9 3" xfId="1102"/>
    <cellStyle name="Akcent 1 9 4" xfId="1103"/>
    <cellStyle name="Akcent 2" xfId="1104"/>
    <cellStyle name="Akcent 2 10" xfId="1105"/>
    <cellStyle name="Akcent 2 10 2" xfId="1106"/>
    <cellStyle name="Akcent 2 10 3" xfId="1107"/>
    <cellStyle name="Akcent 2 11" xfId="1108"/>
    <cellStyle name="Akcent 2 11 2" xfId="1109"/>
    <cellStyle name="Akcent 2 12" xfId="1110"/>
    <cellStyle name="Akcent 2 2" xfId="1111"/>
    <cellStyle name="Akcent 2 2 10" xfId="1112"/>
    <cellStyle name="Akcent 2 2 11" xfId="1113"/>
    <cellStyle name="Akcent 2 2 2" xfId="1114"/>
    <cellStyle name="Akcent 2 2 3" xfId="1115"/>
    <cellStyle name="Akcent 2 2 4" xfId="1116"/>
    <cellStyle name="Akcent 2 2 5" xfId="1117"/>
    <cellStyle name="Akcent 2 2 6" xfId="1118"/>
    <cellStyle name="Akcent 2 2 7" xfId="1119"/>
    <cellStyle name="Akcent 2 2 8" xfId="1120"/>
    <cellStyle name="Akcent 2 2 9" xfId="1121"/>
    <cellStyle name="Akcent 2 3" xfId="1122"/>
    <cellStyle name="Akcent 2 4" xfId="1123"/>
    <cellStyle name="Akcent 2 4 2" xfId="1124"/>
    <cellStyle name="Akcent 2 4 3" xfId="1125"/>
    <cellStyle name="Akcent 2 4 4" xfId="1126"/>
    <cellStyle name="Akcent 2 4 5" xfId="1127"/>
    <cellStyle name="Akcent 2 4 6" xfId="1128"/>
    <cellStyle name="Akcent 2 4 7" xfId="1129"/>
    <cellStyle name="Akcent 2 4 8" xfId="1130"/>
    <cellStyle name="Akcent 2 4 9" xfId="1131"/>
    <cellStyle name="Akcent 2 5" xfId="1132"/>
    <cellStyle name="Akcent 2 5 2" xfId="1133"/>
    <cellStyle name="Akcent 2 5 3" xfId="1134"/>
    <cellStyle name="Akcent 2 5 4" xfId="1135"/>
    <cellStyle name="Akcent 2 5 5" xfId="1136"/>
    <cellStyle name="Akcent 2 5 6" xfId="1137"/>
    <cellStyle name="Akcent 2 5 7" xfId="1138"/>
    <cellStyle name="Akcent 2 5 8" xfId="1139"/>
    <cellStyle name="Akcent 2 6" xfId="1140"/>
    <cellStyle name="Akcent 2 6 2" xfId="1141"/>
    <cellStyle name="Akcent 2 6 3" xfId="1142"/>
    <cellStyle name="Akcent 2 6 4" xfId="1143"/>
    <cellStyle name="Akcent 2 6 5" xfId="1144"/>
    <cellStyle name="Akcent 2 6 6" xfId="1145"/>
    <cellStyle name="Akcent 2 6 7" xfId="1146"/>
    <cellStyle name="Akcent 2 7" xfId="1147"/>
    <cellStyle name="Akcent 2 7 2" xfId="1148"/>
    <cellStyle name="Akcent 2 7 3" xfId="1149"/>
    <cellStyle name="Akcent 2 7 4" xfId="1150"/>
    <cellStyle name="Akcent 2 7 5" xfId="1151"/>
    <cellStyle name="Akcent 2 7 6" xfId="1152"/>
    <cellStyle name="Akcent 2 8" xfId="1153"/>
    <cellStyle name="Akcent 2 8 2" xfId="1154"/>
    <cellStyle name="Akcent 2 8 3" xfId="1155"/>
    <cellStyle name="Akcent 2 8 4" xfId="1156"/>
    <cellStyle name="Akcent 2 8 5" xfId="1157"/>
    <cellStyle name="Akcent 2 9" xfId="1158"/>
    <cellStyle name="Akcent 2 9 2" xfId="1159"/>
    <cellStyle name="Akcent 2 9 3" xfId="1160"/>
    <cellStyle name="Akcent 2 9 4" xfId="1161"/>
    <cellStyle name="Akcent 3" xfId="1162"/>
    <cellStyle name="Akcent 3 10" xfId="1163"/>
    <cellStyle name="Akcent 3 10 2" xfId="1164"/>
    <cellStyle name="Akcent 3 10 3" xfId="1165"/>
    <cellStyle name="Akcent 3 11" xfId="1166"/>
    <cellStyle name="Akcent 3 11 2" xfId="1167"/>
    <cellStyle name="Akcent 3 12" xfId="1168"/>
    <cellStyle name="Akcent 3 2" xfId="1169"/>
    <cellStyle name="Akcent 3 2 10" xfId="1170"/>
    <cellStyle name="Akcent 3 2 11" xfId="1171"/>
    <cellStyle name="Akcent 3 2 2" xfId="1172"/>
    <cellStyle name="Akcent 3 2 3" xfId="1173"/>
    <cellStyle name="Akcent 3 2 4" xfId="1174"/>
    <cellStyle name="Akcent 3 2 5" xfId="1175"/>
    <cellStyle name="Akcent 3 2 6" xfId="1176"/>
    <cellStyle name="Akcent 3 2 7" xfId="1177"/>
    <cellStyle name="Akcent 3 2 8" xfId="1178"/>
    <cellStyle name="Akcent 3 2 9" xfId="1179"/>
    <cellStyle name="Akcent 3 3" xfId="1180"/>
    <cellStyle name="Akcent 3 4" xfId="1181"/>
    <cellStyle name="Akcent 3 4 2" xfId="1182"/>
    <cellStyle name="Akcent 3 4 3" xfId="1183"/>
    <cellStyle name="Akcent 3 4 4" xfId="1184"/>
    <cellStyle name="Akcent 3 4 5" xfId="1185"/>
    <cellStyle name="Akcent 3 4 6" xfId="1186"/>
    <cellStyle name="Akcent 3 4 7" xfId="1187"/>
    <cellStyle name="Akcent 3 4 8" xfId="1188"/>
    <cellStyle name="Akcent 3 4 9" xfId="1189"/>
    <cellStyle name="Akcent 3 5" xfId="1190"/>
    <cellStyle name="Akcent 3 5 2" xfId="1191"/>
    <cellStyle name="Akcent 3 5 3" xfId="1192"/>
    <cellStyle name="Akcent 3 5 4" xfId="1193"/>
    <cellStyle name="Akcent 3 5 5" xfId="1194"/>
    <cellStyle name="Akcent 3 5 6" xfId="1195"/>
    <cellStyle name="Akcent 3 5 7" xfId="1196"/>
    <cellStyle name="Akcent 3 5 8" xfId="1197"/>
    <cellStyle name="Akcent 3 6" xfId="1198"/>
    <cellStyle name="Akcent 3 6 2" xfId="1199"/>
    <cellStyle name="Akcent 3 6 3" xfId="1200"/>
    <cellStyle name="Akcent 3 6 4" xfId="1201"/>
    <cellStyle name="Akcent 3 6 5" xfId="1202"/>
    <cellStyle name="Akcent 3 6 6" xfId="1203"/>
    <cellStyle name="Akcent 3 6 7" xfId="1204"/>
    <cellStyle name="Akcent 3 7" xfId="1205"/>
    <cellStyle name="Akcent 3 7 2" xfId="1206"/>
    <cellStyle name="Akcent 3 7 3" xfId="1207"/>
    <cellStyle name="Akcent 3 7 4" xfId="1208"/>
    <cellStyle name="Akcent 3 7 5" xfId="1209"/>
    <cellStyle name="Akcent 3 7 6" xfId="1210"/>
    <cellStyle name="Akcent 3 8" xfId="1211"/>
    <cellStyle name="Akcent 3 8 2" xfId="1212"/>
    <cellStyle name="Akcent 3 8 3" xfId="1213"/>
    <cellStyle name="Akcent 3 8 4" xfId="1214"/>
    <cellStyle name="Akcent 3 8 5" xfId="1215"/>
    <cellStyle name="Akcent 3 9" xfId="1216"/>
    <cellStyle name="Akcent 3 9 2" xfId="1217"/>
    <cellStyle name="Akcent 3 9 3" xfId="1218"/>
    <cellStyle name="Akcent 3 9 4" xfId="1219"/>
    <cellStyle name="Akcent 4" xfId="1220"/>
    <cellStyle name="Akcent 4 10" xfId="1221"/>
    <cellStyle name="Akcent 4 10 2" xfId="1222"/>
    <cellStyle name="Akcent 4 10 3" xfId="1223"/>
    <cellStyle name="Akcent 4 11" xfId="1224"/>
    <cellStyle name="Akcent 4 11 2" xfId="1225"/>
    <cellStyle name="Akcent 4 12" xfId="1226"/>
    <cellStyle name="Akcent 4 2" xfId="1227"/>
    <cellStyle name="Akcent 4 2 10" xfId="1228"/>
    <cellStyle name="Akcent 4 2 11" xfId="1229"/>
    <cellStyle name="Akcent 4 2 2" xfId="1230"/>
    <cellStyle name="Akcent 4 2 3" xfId="1231"/>
    <cellStyle name="Akcent 4 2 4" xfId="1232"/>
    <cellStyle name="Akcent 4 2 5" xfId="1233"/>
    <cellStyle name="Akcent 4 2 6" xfId="1234"/>
    <cellStyle name="Akcent 4 2 7" xfId="1235"/>
    <cellStyle name="Akcent 4 2 8" xfId="1236"/>
    <cellStyle name="Akcent 4 2 9" xfId="1237"/>
    <cellStyle name="Akcent 4 3" xfId="1238"/>
    <cellStyle name="Akcent 4 4" xfId="1239"/>
    <cellStyle name="Akcent 4 4 2" xfId="1240"/>
    <cellStyle name="Akcent 4 4 3" xfId="1241"/>
    <cellStyle name="Akcent 4 4 4" xfId="1242"/>
    <cellStyle name="Akcent 4 4 5" xfId="1243"/>
    <cellStyle name="Akcent 4 4 6" xfId="1244"/>
    <cellStyle name="Akcent 4 4 7" xfId="1245"/>
    <cellStyle name="Akcent 4 4 8" xfId="1246"/>
    <cellStyle name="Akcent 4 4 9" xfId="1247"/>
    <cellStyle name="Akcent 4 5" xfId="1248"/>
    <cellStyle name="Akcent 4 5 2" xfId="1249"/>
    <cellStyle name="Akcent 4 5 3" xfId="1250"/>
    <cellStyle name="Akcent 4 5 4" xfId="1251"/>
    <cellStyle name="Akcent 4 5 5" xfId="1252"/>
    <cellStyle name="Akcent 4 5 6" xfId="1253"/>
    <cellStyle name="Akcent 4 5 7" xfId="1254"/>
    <cellStyle name="Akcent 4 5 8" xfId="1255"/>
    <cellStyle name="Akcent 4 6" xfId="1256"/>
    <cellStyle name="Akcent 4 6 2" xfId="1257"/>
    <cellStyle name="Akcent 4 6 3" xfId="1258"/>
    <cellStyle name="Akcent 4 6 4" xfId="1259"/>
    <cellStyle name="Akcent 4 6 5" xfId="1260"/>
    <cellStyle name="Akcent 4 6 6" xfId="1261"/>
    <cellStyle name="Akcent 4 6 7" xfId="1262"/>
    <cellStyle name="Akcent 4 7" xfId="1263"/>
    <cellStyle name="Akcent 4 7 2" xfId="1264"/>
    <cellStyle name="Akcent 4 7 3" xfId="1265"/>
    <cellStyle name="Akcent 4 7 4" xfId="1266"/>
    <cellStyle name="Akcent 4 7 5" xfId="1267"/>
    <cellStyle name="Akcent 4 7 6" xfId="1268"/>
    <cellStyle name="Akcent 4 8" xfId="1269"/>
    <cellStyle name="Akcent 4 8 2" xfId="1270"/>
    <cellStyle name="Akcent 4 8 3" xfId="1271"/>
    <cellStyle name="Akcent 4 8 4" xfId="1272"/>
    <cellStyle name="Akcent 4 8 5" xfId="1273"/>
    <cellStyle name="Akcent 4 9" xfId="1274"/>
    <cellStyle name="Akcent 4 9 2" xfId="1275"/>
    <cellStyle name="Akcent 4 9 3" xfId="1276"/>
    <cellStyle name="Akcent 4 9 4" xfId="1277"/>
    <cellStyle name="Akcent 5" xfId="1278"/>
    <cellStyle name="Akcent 5 10" xfId="1279"/>
    <cellStyle name="Akcent 5 10 2" xfId="1280"/>
    <cellStyle name="Akcent 5 10 3" xfId="1281"/>
    <cellStyle name="Akcent 5 11" xfId="1282"/>
    <cellStyle name="Akcent 5 11 2" xfId="1283"/>
    <cellStyle name="Akcent 5 12" xfId="1284"/>
    <cellStyle name="Akcent 5 2" xfId="1285"/>
    <cellStyle name="Akcent 5 2 10" xfId="1286"/>
    <cellStyle name="Akcent 5 2 11" xfId="1287"/>
    <cellStyle name="Akcent 5 2 2" xfId="1288"/>
    <cellStyle name="Akcent 5 2 3" xfId="1289"/>
    <cellStyle name="Akcent 5 2 4" xfId="1290"/>
    <cellStyle name="Akcent 5 2 5" xfId="1291"/>
    <cellStyle name="Akcent 5 2 6" xfId="1292"/>
    <cellStyle name="Akcent 5 2 7" xfId="1293"/>
    <cellStyle name="Akcent 5 2 8" xfId="1294"/>
    <cellStyle name="Akcent 5 2 9" xfId="1295"/>
    <cellStyle name="Akcent 5 3" xfId="1296"/>
    <cellStyle name="Akcent 5 4" xfId="1297"/>
    <cellStyle name="Akcent 5 4 2" xfId="1298"/>
    <cellStyle name="Akcent 5 4 3" xfId="1299"/>
    <cellStyle name="Akcent 5 4 4" xfId="1300"/>
    <cellStyle name="Akcent 5 4 5" xfId="1301"/>
    <cellStyle name="Akcent 5 4 6" xfId="1302"/>
    <cellStyle name="Akcent 5 4 7" xfId="1303"/>
    <cellStyle name="Akcent 5 4 8" xfId="1304"/>
    <cellStyle name="Akcent 5 4 9" xfId="1305"/>
    <cellStyle name="Akcent 5 5" xfId="1306"/>
    <cellStyle name="Akcent 5 5 2" xfId="1307"/>
    <cellStyle name="Akcent 5 5 3" xfId="1308"/>
    <cellStyle name="Akcent 5 5 4" xfId="1309"/>
    <cellStyle name="Akcent 5 5 5" xfId="1310"/>
    <cellStyle name="Akcent 5 5 6" xfId="1311"/>
    <cellStyle name="Akcent 5 5 7" xfId="1312"/>
    <cellStyle name="Akcent 5 5 8" xfId="1313"/>
    <cellStyle name="Akcent 5 6" xfId="1314"/>
    <cellStyle name="Akcent 5 6 2" xfId="1315"/>
    <cellStyle name="Akcent 5 6 3" xfId="1316"/>
    <cellStyle name="Akcent 5 6 4" xfId="1317"/>
    <cellStyle name="Akcent 5 6 5" xfId="1318"/>
    <cellStyle name="Akcent 5 6 6" xfId="1319"/>
    <cellStyle name="Akcent 5 6 7" xfId="1320"/>
    <cellStyle name="Akcent 5 7" xfId="1321"/>
    <cellStyle name="Akcent 5 7 2" xfId="1322"/>
    <cellStyle name="Akcent 5 7 3" xfId="1323"/>
    <cellStyle name="Akcent 5 7 4" xfId="1324"/>
    <cellStyle name="Akcent 5 7 5" xfId="1325"/>
    <cellStyle name="Akcent 5 7 6" xfId="1326"/>
    <cellStyle name="Akcent 5 8" xfId="1327"/>
    <cellStyle name="Akcent 5 8 2" xfId="1328"/>
    <cellStyle name="Akcent 5 8 3" xfId="1329"/>
    <cellStyle name="Akcent 5 8 4" xfId="1330"/>
    <cellStyle name="Akcent 5 8 5" xfId="1331"/>
    <cellStyle name="Akcent 5 9" xfId="1332"/>
    <cellStyle name="Akcent 5 9 2" xfId="1333"/>
    <cellStyle name="Akcent 5 9 3" xfId="1334"/>
    <cellStyle name="Akcent 5 9 4" xfId="1335"/>
    <cellStyle name="Akcent 6" xfId="1336"/>
    <cellStyle name="Akcent 6 10" xfId="1337"/>
    <cellStyle name="Akcent 6 10 2" xfId="1338"/>
    <cellStyle name="Akcent 6 10 3" xfId="1339"/>
    <cellStyle name="Akcent 6 11" xfId="1340"/>
    <cellStyle name="Akcent 6 11 2" xfId="1341"/>
    <cellStyle name="Akcent 6 12" xfId="1342"/>
    <cellStyle name="Akcent 6 2" xfId="1343"/>
    <cellStyle name="Akcent 6 2 10" xfId="1344"/>
    <cellStyle name="Akcent 6 2 11" xfId="1345"/>
    <cellStyle name="Akcent 6 2 2" xfId="1346"/>
    <cellStyle name="Akcent 6 2 3" xfId="1347"/>
    <cellStyle name="Akcent 6 2 4" xfId="1348"/>
    <cellStyle name="Akcent 6 2 5" xfId="1349"/>
    <cellStyle name="Akcent 6 2 6" xfId="1350"/>
    <cellStyle name="Akcent 6 2 7" xfId="1351"/>
    <cellStyle name="Akcent 6 2 8" xfId="1352"/>
    <cellStyle name="Akcent 6 2 9" xfId="1353"/>
    <cellStyle name="Akcent 6 3" xfId="1354"/>
    <cellStyle name="Akcent 6 4" xfId="1355"/>
    <cellStyle name="Akcent 6 4 2" xfId="1356"/>
    <cellStyle name="Akcent 6 4 3" xfId="1357"/>
    <cellStyle name="Akcent 6 4 4" xfId="1358"/>
    <cellStyle name="Akcent 6 4 5" xfId="1359"/>
    <cellStyle name="Akcent 6 4 6" xfId="1360"/>
    <cellStyle name="Akcent 6 4 7" xfId="1361"/>
    <cellStyle name="Akcent 6 4 8" xfId="1362"/>
    <cellStyle name="Akcent 6 4 9" xfId="1363"/>
    <cellStyle name="Akcent 6 5" xfId="1364"/>
    <cellStyle name="Akcent 6 5 2" xfId="1365"/>
    <cellStyle name="Akcent 6 5 3" xfId="1366"/>
    <cellStyle name="Akcent 6 5 4" xfId="1367"/>
    <cellStyle name="Akcent 6 5 5" xfId="1368"/>
    <cellStyle name="Akcent 6 5 6" xfId="1369"/>
    <cellStyle name="Akcent 6 5 7" xfId="1370"/>
    <cellStyle name="Akcent 6 5 8" xfId="1371"/>
    <cellStyle name="Akcent 6 6" xfId="1372"/>
    <cellStyle name="Akcent 6 6 2" xfId="1373"/>
    <cellStyle name="Akcent 6 6 3" xfId="1374"/>
    <cellStyle name="Akcent 6 6 4" xfId="1375"/>
    <cellStyle name="Akcent 6 6 5" xfId="1376"/>
    <cellStyle name="Akcent 6 6 6" xfId="1377"/>
    <cellStyle name="Akcent 6 6 7" xfId="1378"/>
    <cellStyle name="Akcent 6 7" xfId="1379"/>
    <cellStyle name="Akcent 6 7 2" xfId="1380"/>
    <cellStyle name="Akcent 6 7 3" xfId="1381"/>
    <cellStyle name="Akcent 6 7 4" xfId="1382"/>
    <cellStyle name="Akcent 6 7 5" xfId="1383"/>
    <cellStyle name="Akcent 6 7 6" xfId="1384"/>
    <cellStyle name="Akcent 6 8" xfId="1385"/>
    <cellStyle name="Akcent 6 8 2" xfId="1386"/>
    <cellStyle name="Akcent 6 8 3" xfId="1387"/>
    <cellStyle name="Akcent 6 8 4" xfId="1388"/>
    <cellStyle name="Akcent 6 8 5" xfId="1389"/>
    <cellStyle name="Akcent 6 9" xfId="1390"/>
    <cellStyle name="Akcent 6 9 2" xfId="1391"/>
    <cellStyle name="Akcent 6 9 3" xfId="1392"/>
    <cellStyle name="Akcent 6 9 4" xfId="1393"/>
    <cellStyle name="Dane wejściowe" xfId="1394"/>
    <cellStyle name="Dane wejściowe 10" xfId="1395"/>
    <cellStyle name="Dane wejściowe 10 2" xfId="1396"/>
    <cellStyle name="Dane wejściowe 10 3" xfId="1397"/>
    <cellStyle name="Dane wejściowe 11" xfId="1398"/>
    <cellStyle name="Dane wejściowe 11 2" xfId="1399"/>
    <cellStyle name="Dane wejściowe 12" xfId="1400"/>
    <cellStyle name="Dane wejściowe 2" xfId="1401"/>
    <cellStyle name="Dane wejściowe 2 10" xfId="1402"/>
    <cellStyle name="Dane wejściowe 2 11" xfId="1403"/>
    <cellStyle name="Dane wejściowe 2 2" xfId="1404"/>
    <cellStyle name="Dane wejściowe 2 3" xfId="1405"/>
    <cellStyle name="Dane wejściowe 2 4" xfId="1406"/>
    <cellStyle name="Dane wejściowe 2 5" xfId="1407"/>
    <cellStyle name="Dane wejściowe 2 6" xfId="1408"/>
    <cellStyle name="Dane wejściowe 2 7" xfId="1409"/>
    <cellStyle name="Dane wejściowe 2 8" xfId="1410"/>
    <cellStyle name="Dane wejściowe 2 9" xfId="1411"/>
    <cellStyle name="Dane wejściowe 3" xfId="1412"/>
    <cellStyle name="Dane wejściowe 4" xfId="1413"/>
    <cellStyle name="Dane wejściowe 4 2" xfId="1414"/>
    <cellStyle name="Dane wejściowe 4 3" xfId="1415"/>
    <cellStyle name="Dane wejściowe 4 4" xfId="1416"/>
    <cellStyle name="Dane wejściowe 4 5" xfId="1417"/>
    <cellStyle name="Dane wejściowe 4 6" xfId="1418"/>
    <cellStyle name="Dane wejściowe 4 7" xfId="1419"/>
    <cellStyle name="Dane wejściowe 4 8" xfId="1420"/>
    <cellStyle name="Dane wejściowe 4 9" xfId="1421"/>
    <cellStyle name="Dane wejściowe 5" xfId="1422"/>
    <cellStyle name="Dane wejściowe 5 2" xfId="1423"/>
    <cellStyle name="Dane wejściowe 5 3" xfId="1424"/>
    <cellStyle name="Dane wejściowe 5 4" xfId="1425"/>
    <cellStyle name="Dane wejściowe 5 5" xfId="1426"/>
    <cellStyle name="Dane wejściowe 5 6" xfId="1427"/>
    <cellStyle name="Dane wejściowe 5 7" xfId="1428"/>
    <cellStyle name="Dane wejściowe 5 8" xfId="1429"/>
    <cellStyle name="Dane wejściowe 6" xfId="1430"/>
    <cellStyle name="Dane wejściowe 6 2" xfId="1431"/>
    <cellStyle name="Dane wejściowe 6 3" xfId="1432"/>
    <cellStyle name="Dane wejściowe 6 4" xfId="1433"/>
    <cellStyle name="Dane wejściowe 6 5" xfId="1434"/>
    <cellStyle name="Dane wejściowe 6 6" xfId="1435"/>
    <cellStyle name="Dane wejściowe 6 7" xfId="1436"/>
    <cellStyle name="Dane wejściowe 7" xfId="1437"/>
    <cellStyle name="Dane wejściowe 7 2" xfId="1438"/>
    <cellStyle name="Dane wejściowe 7 3" xfId="1439"/>
    <cellStyle name="Dane wejściowe 7 4" xfId="1440"/>
    <cellStyle name="Dane wejściowe 7 5" xfId="1441"/>
    <cellStyle name="Dane wejściowe 7 6" xfId="1442"/>
    <cellStyle name="Dane wejściowe 8" xfId="1443"/>
    <cellStyle name="Dane wejściowe 8 2" xfId="1444"/>
    <cellStyle name="Dane wejściowe 8 3" xfId="1445"/>
    <cellStyle name="Dane wejściowe 8 4" xfId="1446"/>
    <cellStyle name="Dane wejściowe 8 5" xfId="1447"/>
    <cellStyle name="Dane wejściowe 9" xfId="1448"/>
    <cellStyle name="Dane wejściowe 9 2" xfId="1449"/>
    <cellStyle name="Dane wejściowe 9 3" xfId="1450"/>
    <cellStyle name="Dane wejściowe 9 4" xfId="1451"/>
    <cellStyle name="Dane wyjściowe" xfId="1452"/>
    <cellStyle name="Dane wyjściowe 10" xfId="1453"/>
    <cellStyle name="Dane wyjściowe 10 2" xfId="1454"/>
    <cellStyle name="Dane wyjściowe 10 3" xfId="1455"/>
    <cellStyle name="Dane wyjściowe 11" xfId="1456"/>
    <cellStyle name="Dane wyjściowe 11 2" xfId="1457"/>
    <cellStyle name="Dane wyjściowe 12" xfId="1458"/>
    <cellStyle name="Dane wyjściowe 2" xfId="1459"/>
    <cellStyle name="Dane wyjściowe 2 10" xfId="1460"/>
    <cellStyle name="Dane wyjściowe 2 11" xfId="1461"/>
    <cellStyle name="Dane wyjściowe 2 2" xfId="1462"/>
    <cellStyle name="Dane wyjściowe 2 3" xfId="1463"/>
    <cellStyle name="Dane wyjściowe 2 4" xfId="1464"/>
    <cellStyle name="Dane wyjściowe 2 5" xfId="1465"/>
    <cellStyle name="Dane wyjściowe 2 6" xfId="1466"/>
    <cellStyle name="Dane wyjściowe 2 7" xfId="1467"/>
    <cellStyle name="Dane wyjściowe 2 8" xfId="1468"/>
    <cellStyle name="Dane wyjściowe 2 9" xfId="1469"/>
    <cellStyle name="Dane wyjściowe 3" xfId="1470"/>
    <cellStyle name="Dane wyjściowe 4" xfId="1471"/>
    <cellStyle name="Dane wyjściowe 4 2" xfId="1472"/>
    <cellStyle name="Dane wyjściowe 4 3" xfId="1473"/>
    <cellStyle name="Dane wyjściowe 4 4" xfId="1474"/>
    <cellStyle name="Dane wyjściowe 4 5" xfId="1475"/>
    <cellStyle name="Dane wyjściowe 4 6" xfId="1476"/>
    <cellStyle name="Dane wyjściowe 4 7" xfId="1477"/>
    <cellStyle name="Dane wyjściowe 4 8" xfId="1478"/>
    <cellStyle name="Dane wyjściowe 4 9" xfId="1479"/>
    <cellStyle name="Dane wyjściowe 5" xfId="1480"/>
    <cellStyle name="Dane wyjściowe 5 2" xfId="1481"/>
    <cellStyle name="Dane wyjściowe 5 3" xfId="1482"/>
    <cellStyle name="Dane wyjściowe 5 4" xfId="1483"/>
    <cellStyle name="Dane wyjściowe 5 5" xfId="1484"/>
    <cellStyle name="Dane wyjściowe 5 6" xfId="1485"/>
    <cellStyle name="Dane wyjściowe 5 7" xfId="1486"/>
    <cellStyle name="Dane wyjściowe 5 8" xfId="1487"/>
    <cellStyle name="Dane wyjściowe 6" xfId="1488"/>
    <cellStyle name="Dane wyjściowe 6 2" xfId="1489"/>
    <cellStyle name="Dane wyjściowe 6 3" xfId="1490"/>
    <cellStyle name="Dane wyjściowe 6 4" xfId="1491"/>
    <cellStyle name="Dane wyjściowe 6 5" xfId="1492"/>
    <cellStyle name="Dane wyjściowe 6 6" xfId="1493"/>
    <cellStyle name="Dane wyjściowe 6 7" xfId="1494"/>
    <cellStyle name="Dane wyjściowe 7" xfId="1495"/>
    <cellStyle name="Dane wyjściowe 7 2" xfId="1496"/>
    <cellStyle name="Dane wyjściowe 7 3" xfId="1497"/>
    <cellStyle name="Dane wyjściowe 7 4" xfId="1498"/>
    <cellStyle name="Dane wyjściowe 7 5" xfId="1499"/>
    <cellStyle name="Dane wyjściowe 7 6" xfId="1500"/>
    <cellStyle name="Dane wyjściowe 8" xfId="1501"/>
    <cellStyle name="Dane wyjściowe 8 2" xfId="1502"/>
    <cellStyle name="Dane wyjściowe 8 3" xfId="1503"/>
    <cellStyle name="Dane wyjściowe 8 4" xfId="1504"/>
    <cellStyle name="Dane wyjściowe 8 5" xfId="1505"/>
    <cellStyle name="Dane wyjściowe 9" xfId="1506"/>
    <cellStyle name="Dane wyjściowe 9 2" xfId="1507"/>
    <cellStyle name="Dane wyjściowe 9 3" xfId="1508"/>
    <cellStyle name="Dane wyjściowe 9 4" xfId="1509"/>
    <cellStyle name="Dobre 10" xfId="1510"/>
    <cellStyle name="Dobre 10 2" xfId="1511"/>
    <cellStyle name="Dobre 10 3" xfId="1512"/>
    <cellStyle name="Dobre 11" xfId="1513"/>
    <cellStyle name="Dobre 11 2" xfId="1514"/>
    <cellStyle name="Dobre 12" xfId="1515"/>
    <cellStyle name="Dobre 2" xfId="1516"/>
    <cellStyle name="Dobre 2 10" xfId="1517"/>
    <cellStyle name="Dobre 2 11" xfId="1518"/>
    <cellStyle name="Dobre 2 2" xfId="1519"/>
    <cellStyle name="Dobre 2 3" xfId="1520"/>
    <cellStyle name="Dobre 2 4" xfId="1521"/>
    <cellStyle name="Dobre 2 5" xfId="1522"/>
    <cellStyle name="Dobre 2 6" xfId="1523"/>
    <cellStyle name="Dobre 2 7" xfId="1524"/>
    <cellStyle name="Dobre 2 8" xfId="1525"/>
    <cellStyle name="Dobre 2 9" xfId="1526"/>
    <cellStyle name="Dobre 3" xfId="1527"/>
    <cellStyle name="Dobre 4" xfId="1528"/>
    <cellStyle name="Dobre 4 2" xfId="1529"/>
    <cellStyle name="Dobre 4 3" xfId="1530"/>
    <cellStyle name="Dobre 4 4" xfId="1531"/>
    <cellStyle name="Dobre 4 5" xfId="1532"/>
    <cellStyle name="Dobre 4 6" xfId="1533"/>
    <cellStyle name="Dobre 4 7" xfId="1534"/>
    <cellStyle name="Dobre 4 8" xfId="1535"/>
    <cellStyle name="Dobre 4 9" xfId="1536"/>
    <cellStyle name="Dobre 5" xfId="1537"/>
    <cellStyle name="Dobre 5 2" xfId="1538"/>
    <cellStyle name="Dobre 5 3" xfId="1539"/>
    <cellStyle name="Dobre 5 4" xfId="1540"/>
    <cellStyle name="Dobre 5 5" xfId="1541"/>
    <cellStyle name="Dobre 5 6" xfId="1542"/>
    <cellStyle name="Dobre 5 7" xfId="1543"/>
    <cellStyle name="Dobre 5 8" xfId="1544"/>
    <cellStyle name="Dobre 6" xfId="1545"/>
    <cellStyle name="Dobre 6 2" xfId="1546"/>
    <cellStyle name="Dobre 6 3" xfId="1547"/>
    <cellStyle name="Dobre 6 4" xfId="1548"/>
    <cellStyle name="Dobre 6 5" xfId="1549"/>
    <cellStyle name="Dobre 6 6" xfId="1550"/>
    <cellStyle name="Dobre 6 7" xfId="1551"/>
    <cellStyle name="Dobre 7" xfId="1552"/>
    <cellStyle name="Dobre 7 2" xfId="1553"/>
    <cellStyle name="Dobre 7 3" xfId="1554"/>
    <cellStyle name="Dobre 7 4" xfId="1555"/>
    <cellStyle name="Dobre 7 5" xfId="1556"/>
    <cellStyle name="Dobre 7 6" xfId="1557"/>
    <cellStyle name="Dobre 8" xfId="1558"/>
    <cellStyle name="Dobre 8 2" xfId="1559"/>
    <cellStyle name="Dobre 8 3" xfId="1560"/>
    <cellStyle name="Dobre 8 4" xfId="1561"/>
    <cellStyle name="Dobre 8 5" xfId="1562"/>
    <cellStyle name="Dobre 9" xfId="1563"/>
    <cellStyle name="Dobre 9 2" xfId="1564"/>
    <cellStyle name="Dobre 9 3" xfId="1565"/>
    <cellStyle name="Dobre 9 4" xfId="1566"/>
    <cellStyle name="Dziesiętny" xfId="1567"/>
    <cellStyle name="Hiperłącze" xfId="1568"/>
    <cellStyle name="Komórka połączona" xfId="1569"/>
    <cellStyle name="Komórka połączona 10" xfId="1570"/>
    <cellStyle name="Komórka połączona 10 2" xfId="1571"/>
    <cellStyle name="Komórka połączona 10 3" xfId="1572"/>
    <cellStyle name="Komórka połączona 11" xfId="1573"/>
    <cellStyle name="Komórka połączona 11 2" xfId="1574"/>
    <cellStyle name="Komórka połączona 12" xfId="1575"/>
    <cellStyle name="Komórka połączona 2" xfId="1576"/>
    <cellStyle name="Komórka połączona 2 10" xfId="1577"/>
    <cellStyle name="Komórka połączona 2 11" xfId="1578"/>
    <cellStyle name="Komórka połączona 2 2" xfId="1579"/>
    <cellStyle name="Komórka połączona 2 3" xfId="1580"/>
    <cellStyle name="Komórka połączona 2 4" xfId="1581"/>
    <cellStyle name="Komórka połączona 2 5" xfId="1582"/>
    <cellStyle name="Komórka połączona 2 6" xfId="1583"/>
    <cellStyle name="Komórka połączona 2 7" xfId="1584"/>
    <cellStyle name="Komórka połączona 2 8" xfId="1585"/>
    <cellStyle name="Komórka połączona 2 9" xfId="1586"/>
    <cellStyle name="Komórka połączona 3" xfId="1587"/>
    <cellStyle name="Komórka połączona 4" xfId="1588"/>
    <cellStyle name="Komórka połączona 4 2" xfId="1589"/>
    <cellStyle name="Komórka połączona 4 3" xfId="1590"/>
    <cellStyle name="Komórka połączona 4 4" xfId="1591"/>
    <cellStyle name="Komórka połączona 4 5" xfId="1592"/>
    <cellStyle name="Komórka połączona 4 6" xfId="1593"/>
    <cellStyle name="Komórka połączona 4 7" xfId="1594"/>
    <cellStyle name="Komórka połączona 4 8" xfId="1595"/>
    <cellStyle name="Komórka połączona 4 9" xfId="1596"/>
    <cellStyle name="Komórka połączona 5" xfId="1597"/>
    <cellStyle name="Komórka połączona 5 2" xfId="1598"/>
    <cellStyle name="Komórka połączona 5 3" xfId="1599"/>
    <cellStyle name="Komórka połączona 5 4" xfId="1600"/>
    <cellStyle name="Komórka połączona 5 5" xfId="1601"/>
    <cellStyle name="Komórka połączona 5 6" xfId="1602"/>
    <cellStyle name="Komórka połączona 5 7" xfId="1603"/>
    <cellStyle name="Komórka połączona 5 8" xfId="1604"/>
    <cellStyle name="Komórka połączona 6" xfId="1605"/>
    <cellStyle name="Komórka połączona 6 2" xfId="1606"/>
    <cellStyle name="Komórka połączona 6 3" xfId="1607"/>
    <cellStyle name="Komórka połączona 6 4" xfId="1608"/>
    <cellStyle name="Komórka połączona 6 5" xfId="1609"/>
    <cellStyle name="Komórka połączona 6 6" xfId="1610"/>
    <cellStyle name="Komórka połączona 6 7" xfId="1611"/>
    <cellStyle name="Komórka połączona 7" xfId="1612"/>
    <cellStyle name="Komórka połączona 7 2" xfId="1613"/>
    <cellStyle name="Komórka połączona 7 3" xfId="1614"/>
    <cellStyle name="Komórka połączona 7 4" xfId="1615"/>
    <cellStyle name="Komórka połączona 7 5" xfId="1616"/>
    <cellStyle name="Komórka połączona 7 6" xfId="1617"/>
    <cellStyle name="Komórka połączona 8" xfId="1618"/>
    <cellStyle name="Komórka połączona 8 2" xfId="1619"/>
    <cellStyle name="Komórka połączona 8 3" xfId="1620"/>
    <cellStyle name="Komórka połączona 8 4" xfId="1621"/>
    <cellStyle name="Komórka połączona 8 5" xfId="1622"/>
    <cellStyle name="Komórka połączona 9" xfId="1623"/>
    <cellStyle name="Komórka połączona 9 2" xfId="1624"/>
    <cellStyle name="Komórka połączona 9 3" xfId="1625"/>
    <cellStyle name="Komórka połączona 9 4" xfId="1626"/>
    <cellStyle name="Komórka zaznaczona" xfId="1627"/>
    <cellStyle name="Komórka zaznaczona 10" xfId="1628"/>
    <cellStyle name="Komórka zaznaczona 10 2" xfId="1629"/>
    <cellStyle name="Komórka zaznaczona 10 3" xfId="1630"/>
    <cellStyle name="Komórka zaznaczona 11" xfId="1631"/>
    <cellStyle name="Komórka zaznaczona 11 2" xfId="1632"/>
    <cellStyle name="Komórka zaznaczona 12" xfId="1633"/>
    <cellStyle name="Komórka zaznaczona 2" xfId="1634"/>
    <cellStyle name="Komórka zaznaczona 2 10" xfId="1635"/>
    <cellStyle name="Komórka zaznaczona 2 11" xfId="1636"/>
    <cellStyle name="Komórka zaznaczona 2 2" xfId="1637"/>
    <cellStyle name="Komórka zaznaczona 2 3" xfId="1638"/>
    <cellStyle name="Komórka zaznaczona 2 4" xfId="1639"/>
    <cellStyle name="Komórka zaznaczona 2 5" xfId="1640"/>
    <cellStyle name="Komórka zaznaczona 2 6" xfId="1641"/>
    <cellStyle name="Komórka zaznaczona 2 7" xfId="1642"/>
    <cellStyle name="Komórka zaznaczona 2 8" xfId="1643"/>
    <cellStyle name="Komórka zaznaczona 2 9" xfId="1644"/>
    <cellStyle name="Komórka zaznaczona 3" xfId="1645"/>
    <cellStyle name="Komórka zaznaczona 4" xfId="1646"/>
    <cellStyle name="Komórka zaznaczona 4 2" xfId="1647"/>
    <cellStyle name="Komórka zaznaczona 4 3" xfId="1648"/>
    <cellStyle name="Komórka zaznaczona 4 4" xfId="1649"/>
    <cellStyle name="Komórka zaznaczona 4 5" xfId="1650"/>
    <cellStyle name="Komórka zaznaczona 4 6" xfId="1651"/>
    <cellStyle name="Komórka zaznaczona 4 7" xfId="1652"/>
    <cellStyle name="Komórka zaznaczona 4 8" xfId="1653"/>
    <cellStyle name="Komórka zaznaczona 4 9" xfId="1654"/>
    <cellStyle name="Komórka zaznaczona 5" xfId="1655"/>
    <cellStyle name="Komórka zaznaczona 5 2" xfId="1656"/>
    <cellStyle name="Komórka zaznaczona 5 3" xfId="1657"/>
    <cellStyle name="Komórka zaznaczona 5 4" xfId="1658"/>
    <cellStyle name="Komórka zaznaczona 5 5" xfId="1659"/>
    <cellStyle name="Komórka zaznaczona 5 6" xfId="1660"/>
    <cellStyle name="Komórka zaznaczona 5 7" xfId="1661"/>
    <cellStyle name="Komórka zaznaczona 5 8" xfId="1662"/>
    <cellStyle name="Komórka zaznaczona 6" xfId="1663"/>
    <cellStyle name="Komórka zaznaczona 6 2" xfId="1664"/>
    <cellStyle name="Komórka zaznaczona 6 3" xfId="1665"/>
    <cellStyle name="Komórka zaznaczona 6 4" xfId="1666"/>
    <cellStyle name="Komórka zaznaczona 6 5" xfId="1667"/>
    <cellStyle name="Komórka zaznaczona 6 6" xfId="1668"/>
    <cellStyle name="Komórka zaznaczona 6 7" xfId="1669"/>
    <cellStyle name="Komórka zaznaczona 7" xfId="1670"/>
    <cellStyle name="Komórka zaznaczona 7 2" xfId="1671"/>
    <cellStyle name="Komórka zaznaczona 7 3" xfId="1672"/>
    <cellStyle name="Komórka zaznaczona 7 4" xfId="1673"/>
    <cellStyle name="Komórka zaznaczona 7 5" xfId="1674"/>
    <cellStyle name="Komórka zaznaczona 7 6" xfId="1675"/>
    <cellStyle name="Komórka zaznaczona 8" xfId="1676"/>
    <cellStyle name="Komórka zaznaczona 8 2" xfId="1677"/>
    <cellStyle name="Komórka zaznaczona 8 3" xfId="1678"/>
    <cellStyle name="Komórka zaznaczona 8 4" xfId="1679"/>
    <cellStyle name="Komórka zaznaczona 8 5" xfId="1680"/>
    <cellStyle name="Komórka zaznaczona 9" xfId="1681"/>
    <cellStyle name="Komórka zaznaczona 9 2" xfId="1682"/>
    <cellStyle name="Komórka zaznaczona 9 3" xfId="1683"/>
    <cellStyle name="Komórka zaznaczona 9 4" xfId="1684"/>
    <cellStyle name="Nagłówek 1" xfId="1685"/>
    <cellStyle name="Nagłówek 1 10" xfId="1686"/>
    <cellStyle name="Nagłówek 1 10 2" xfId="1687"/>
    <cellStyle name="Nagłówek 1 10 3" xfId="1688"/>
    <cellStyle name="Nagłówek 1 11" xfId="1689"/>
    <cellStyle name="Nagłówek 1 11 2" xfId="1690"/>
    <cellStyle name="Nagłówek 1 12" xfId="1691"/>
    <cellStyle name="Nagłówek 1 2" xfId="1692"/>
    <cellStyle name="Nagłówek 1 2 10" xfId="1693"/>
    <cellStyle name="Nagłówek 1 2 11" xfId="1694"/>
    <cellStyle name="Nagłówek 1 2 2" xfId="1695"/>
    <cellStyle name="Nagłówek 1 2 3" xfId="1696"/>
    <cellStyle name="Nagłówek 1 2 4" xfId="1697"/>
    <cellStyle name="Nagłówek 1 2 5" xfId="1698"/>
    <cellStyle name="Nagłówek 1 2 6" xfId="1699"/>
    <cellStyle name="Nagłówek 1 2 7" xfId="1700"/>
    <cellStyle name="Nagłówek 1 2 8" xfId="1701"/>
    <cellStyle name="Nagłówek 1 2 9" xfId="1702"/>
    <cellStyle name="Nagłówek 1 3" xfId="1703"/>
    <cellStyle name="Nagłówek 1 4" xfId="1704"/>
    <cellStyle name="Nagłówek 1 4 2" xfId="1705"/>
    <cellStyle name="Nagłówek 1 4 3" xfId="1706"/>
    <cellStyle name="Nagłówek 1 4 4" xfId="1707"/>
    <cellStyle name="Nagłówek 1 4 5" xfId="1708"/>
    <cellStyle name="Nagłówek 1 4 6" xfId="1709"/>
    <cellStyle name="Nagłówek 1 4 7" xfId="1710"/>
    <cellStyle name="Nagłówek 1 4 8" xfId="1711"/>
    <cellStyle name="Nagłówek 1 4 9" xfId="1712"/>
    <cellStyle name="Nagłówek 1 5" xfId="1713"/>
    <cellStyle name="Nagłówek 1 5 2" xfId="1714"/>
    <cellStyle name="Nagłówek 1 5 3" xfId="1715"/>
    <cellStyle name="Nagłówek 1 5 4" xfId="1716"/>
    <cellStyle name="Nagłówek 1 5 5" xfId="1717"/>
    <cellStyle name="Nagłówek 1 5 6" xfId="1718"/>
    <cellStyle name="Nagłówek 1 5 7" xfId="1719"/>
    <cellStyle name="Nagłówek 1 5 8" xfId="1720"/>
    <cellStyle name="Nagłówek 1 6" xfId="1721"/>
    <cellStyle name="Nagłówek 1 6 2" xfId="1722"/>
    <cellStyle name="Nagłówek 1 6 3" xfId="1723"/>
    <cellStyle name="Nagłówek 1 6 4" xfId="1724"/>
    <cellStyle name="Nagłówek 1 6 5" xfId="1725"/>
    <cellStyle name="Nagłówek 1 6 6" xfId="1726"/>
    <cellStyle name="Nagłówek 1 6 7" xfId="1727"/>
    <cellStyle name="Nagłówek 1 7" xfId="1728"/>
    <cellStyle name="Nagłówek 1 7 2" xfId="1729"/>
    <cellStyle name="Nagłówek 1 7 3" xfId="1730"/>
    <cellStyle name="Nagłówek 1 7 4" xfId="1731"/>
    <cellStyle name="Nagłówek 1 7 5" xfId="1732"/>
    <cellStyle name="Nagłówek 1 7 6" xfId="1733"/>
    <cellStyle name="Nagłówek 1 8" xfId="1734"/>
    <cellStyle name="Nagłówek 1 8 2" xfId="1735"/>
    <cellStyle name="Nagłówek 1 8 3" xfId="1736"/>
    <cellStyle name="Nagłówek 1 8 4" xfId="1737"/>
    <cellStyle name="Nagłówek 1 8 5" xfId="1738"/>
    <cellStyle name="Nagłówek 1 9" xfId="1739"/>
    <cellStyle name="Nagłówek 1 9 2" xfId="1740"/>
    <cellStyle name="Nagłówek 1 9 3" xfId="1741"/>
    <cellStyle name="Nagłówek 1 9 4" xfId="1742"/>
    <cellStyle name="Nagłówek 2" xfId="1743"/>
    <cellStyle name="Nagłówek 2 10" xfId="1744"/>
    <cellStyle name="Nagłówek 2 10 2" xfId="1745"/>
    <cellStyle name="Nagłówek 2 10 3" xfId="1746"/>
    <cellStyle name="Nagłówek 2 11" xfId="1747"/>
    <cellStyle name="Nagłówek 2 11 2" xfId="1748"/>
    <cellStyle name="Nagłówek 2 12" xfId="1749"/>
    <cellStyle name="Nagłówek 2 2" xfId="1750"/>
    <cellStyle name="Nagłówek 2 2 10" xfId="1751"/>
    <cellStyle name="Nagłówek 2 2 11" xfId="1752"/>
    <cellStyle name="Nagłówek 2 2 2" xfId="1753"/>
    <cellStyle name="Nagłówek 2 2 3" xfId="1754"/>
    <cellStyle name="Nagłówek 2 2 4" xfId="1755"/>
    <cellStyle name="Nagłówek 2 2 5" xfId="1756"/>
    <cellStyle name="Nagłówek 2 2 6" xfId="1757"/>
    <cellStyle name="Nagłówek 2 2 7" xfId="1758"/>
    <cellStyle name="Nagłówek 2 2 8" xfId="1759"/>
    <cellStyle name="Nagłówek 2 2 9" xfId="1760"/>
    <cellStyle name="Nagłówek 2 3" xfId="1761"/>
    <cellStyle name="Nagłówek 2 4" xfId="1762"/>
    <cellStyle name="Nagłówek 2 4 2" xfId="1763"/>
    <cellStyle name="Nagłówek 2 4 3" xfId="1764"/>
    <cellStyle name="Nagłówek 2 4 4" xfId="1765"/>
    <cellStyle name="Nagłówek 2 4 5" xfId="1766"/>
    <cellStyle name="Nagłówek 2 4 6" xfId="1767"/>
    <cellStyle name="Nagłówek 2 4 7" xfId="1768"/>
    <cellStyle name="Nagłówek 2 4 8" xfId="1769"/>
    <cellStyle name="Nagłówek 2 4 9" xfId="1770"/>
    <cellStyle name="Nagłówek 2 5" xfId="1771"/>
    <cellStyle name="Nagłówek 2 5 2" xfId="1772"/>
    <cellStyle name="Nagłówek 2 5 3" xfId="1773"/>
    <cellStyle name="Nagłówek 2 5 4" xfId="1774"/>
    <cellStyle name="Nagłówek 2 5 5" xfId="1775"/>
    <cellStyle name="Nagłówek 2 5 6" xfId="1776"/>
    <cellStyle name="Nagłówek 2 5 7" xfId="1777"/>
    <cellStyle name="Nagłówek 2 5 8" xfId="1778"/>
    <cellStyle name="Nagłówek 2 6" xfId="1779"/>
    <cellStyle name="Nagłówek 2 6 2" xfId="1780"/>
    <cellStyle name="Nagłówek 2 6 3" xfId="1781"/>
    <cellStyle name="Nagłówek 2 6 4" xfId="1782"/>
    <cellStyle name="Nagłówek 2 6 5" xfId="1783"/>
    <cellStyle name="Nagłówek 2 6 6" xfId="1784"/>
    <cellStyle name="Nagłówek 2 6 7" xfId="1785"/>
    <cellStyle name="Nagłówek 2 7" xfId="1786"/>
    <cellStyle name="Nagłówek 2 7 2" xfId="1787"/>
    <cellStyle name="Nagłówek 2 7 3" xfId="1788"/>
    <cellStyle name="Nagłówek 2 7 4" xfId="1789"/>
    <cellStyle name="Nagłówek 2 7 5" xfId="1790"/>
    <cellStyle name="Nagłówek 2 7 6" xfId="1791"/>
    <cellStyle name="Nagłówek 2 8" xfId="1792"/>
    <cellStyle name="Nagłówek 2 8 2" xfId="1793"/>
    <cellStyle name="Nagłówek 2 8 3" xfId="1794"/>
    <cellStyle name="Nagłówek 2 8 4" xfId="1795"/>
    <cellStyle name="Nagłówek 2 8 5" xfId="1796"/>
    <cellStyle name="Nagłówek 2 9" xfId="1797"/>
    <cellStyle name="Nagłówek 2 9 2" xfId="1798"/>
    <cellStyle name="Nagłówek 2 9 3" xfId="1799"/>
    <cellStyle name="Nagłówek 2 9 4" xfId="1800"/>
    <cellStyle name="Nagłówek 3" xfId="1801"/>
    <cellStyle name="Nagłówek 3 10" xfId="1802"/>
    <cellStyle name="Nagłówek 3 10 2" xfId="1803"/>
    <cellStyle name="Nagłówek 3 10 3" xfId="1804"/>
    <cellStyle name="Nagłówek 3 11" xfId="1805"/>
    <cellStyle name="Nagłówek 3 11 2" xfId="1806"/>
    <cellStyle name="Nagłówek 3 12" xfId="1807"/>
    <cellStyle name="Nagłówek 3 2" xfId="1808"/>
    <cellStyle name="Nagłówek 3 2 10" xfId="1809"/>
    <cellStyle name="Nagłówek 3 2 11" xfId="1810"/>
    <cellStyle name="Nagłówek 3 2 2" xfId="1811"/>
    <cellStyle name="Nagłówek 3 2 3" xfId="1812"/>
    <cellStyle name="Nagłówek 3 2 4" xfId="1813"/>
    <cellStyle name="Nagłówek 3 2 5" xfId="1814"/>
    <cellStyle name="Nagłówek 3 2 6" xfId="1815"/>
    <cellStyle name="Nagłówek 3 2 7" xfId="1816"/>
    <cellStyle name="Nagłówek 3 2 8" xfId="1817"/>
    <cellStyle name="Nagłówek 3 2 9" xfId="1818"/>
    <cellStyle name="Nagłówek 3 3" xfId="1819"/>
    <cellStyle name="Nagłówek 3 4" xfId="1820"/>
    <cellStyle name="Nagłówek 3 4 2" xfId="1821"/>
    <cellStyle name="Nagłówek 3 4 3" xfId="1822"/>
    <cellStyle name="Nagłówek 3 4 4" xfId="1823"/>
    <cellStyle name="Nagłówek 3 4 5" xfId="1824"/>
    <cellStyle name="Nagłówek 3 4 6" xfId="1825"/>
    <cellStyle name="Nagłówek 3 4 7" xfId="1826"/>
    <cellStyle name="Nagłówek 3 4 8" xfId="1827"/>
    <cellStyle name="Nagłówek 3 4 9" xfId="1828"/>
    <cellStyle name="Nagłówek 3 5" xfId="1829"/>
    <cellStyle name="Nagłówek 3 5 2" xfId="1830"/>
    <cellStyle name="Nagłówek 3 5 3" xfId="1831"/>
    <cellStyle name="Nagłówek 3 5 4" xfId="1832"/>
    <cellStyle name="Nagłówek 3 5 5" xfId="1833"/>
    <cellStyle name="Nagłówek 3 5 6" xfId="1834"/>
    <cellStyle name="Nagłówek 3 5 7" xfId="1835"/>
    <cellStyle name="Nagłówek 3 5 8" xfId="1836"/>
    <cellStyle name="Nagłówek 3 6" xfId="1837"/>
    <cellStyle name="Nagłówek 3 6 2" xfId="1838"/>
    <cellStyle name="Nagłówek 3 6 3" xfId="1839"/>
    <cellStyle name="Nagłówek 3 6 4" xfId="1840"/>
    <cellStyle name="Nagłówek 3 6 5" xfId="1841"/>
    <cellStyle name="Nagłówek 3 6 6" xfId="1842"/>
    <cellStyle name="Nagłówek 3 6 7" xfId="1843"/>
    <cellStyle name="Nagłówek 3 7" xfId="1844"/>
    <cellStyle name="Nagłówek 3 7 2" xfId="1845"/>
    <cellStyle name="Nagłówek 3 7 3" xfId="1846"/>
    <cellStyle name="Nagłówek 3 7 4" xfId="1847"/>
    <cellStyle name="Nagłówek 3 7 5" xfId="1848"/>
    <cellStyle name="Nagłówek 3 7 6" xfId="1849"/>
    <cellStyle name="Nagłówek 3 8" xfId="1850"/>
    <cellStyle name="Nagłówek 3 8 2" xfId="1851"/>
    <cellStyle name="Nagłówek 3 8 3" xfId="1852"/>
    <cellStyle name="Nagłówek 3 8 4" xfId="1853"/>
    <cellStyle name="Nagłówek 3 8 5" xfId="1854"/>
    <cellStyle name="Nagłówek 3 9" xfId="1855"/>
    <cellStyle name="Nagłówek 3 9 2" xfId="1856"/>
    <cellStyle name="Nagłówek 3 9 3" xfId="1857"/>
    <cellStyle name="Nagłówek 3 9 4" xfId="1858"/>
    <cellStyle name="Nagłówek 4" xfId="1859"/>
    <cellStyle name="Nagłówek 4 10" xfId="1860"/>
    <cellStyle name="Nagłówek 4 10 2" xfId="1861"/>
    <cellStyle name="Nagłówek 4 10 3" xfId="1862"/>
    <cellStyle name="Nagłówek 4 11" xfId="1863"/>
    <cellStyle name="Nagłówek 4 11 2" xfId="1864"/>
    <cellStyle name="Nagłówek 4 12" xfId="1865"/>
    <cellStyle name="Nagłówek 4 2" xfId="1866"/>
    <cellStyle name="Nagłówek 4 2 10" xfId="1867"/>
    <cellStyle name="Nagłówek 4 2 11" xfId="1868"/>
    <cellStyle name="Nagłówek 4 2 2" xfId="1869"/>
    <cellStyle name="Nagłówek 4 2 3" xfId="1870"/>
    <cellStyle name="Nagłówek 4 2 4" xfId="1871"/>
    <cellStyle name="Nagłówek 4 2 5" xfId="1872"/>
    <cellStyle name="Nagłówek 4 2 6" xfId="1873"/>
    <cellStyle name="Nagłówek 4 2 7" xfId="1874"/>
    <cellStyle name="Nagłówek 4 2 8" xfId="1875"/>
    <cellStyle name="Nagłówek 4 2 9" xfId="1876"/>
    <cellStyle name="Nagłówek 4 3" xfId="1877"/>
    <cellStyle name="Nagłówek 4 4" xfId="1878"/>
    <cellStyle name="Nagłówek 4 4 2" xfId="1879"/>
    <cellStyle name="Nagłówek 4 4 3" xfId="1880"/>
    <cellStyle name="Nagłówek 4 4 4" xfId="1881"/>
    <cellStyle name="Nagłówek 4 4 5" xfId="1882"/>
    <cellStyle name="Nagłówek 4 4 6" xfId="1883"/>
    <cellStyle name="Nagłówek 4 4 7" xfId="1884"/>
    <cellStyle name="Nagłówek 4 4 8" xfId="1885"/>
    <cellStyle name="Nagłówek 4 4 9" xfId="1886"/>
    <cellStyle name="Nagłówek 4 5" xfId="1887"/>
    <cellStyle name="Nagłówek 4 5 2" xfId="1888"/>
    <cellStyle name="Nagłówek 4 5 3" xfId="1889"/>
    <cellStyle name="Nagłówek 4 5 4" xfId="1890"/>
    <cellStyle name="Nagłówek 4 5 5" xfId="1891"/>
    <cellStyle name="Nagłówek 4 5 6" xfId="1892"/>
    <cellStyle name="Nagłówek 4 5 7" xfId="1893"/>
    <cellStyle name="Nagłówek 4 5 8" xfId="1894"/>
    <cellStyle name="Nagłówek 4 6" xfId="1895"/>
    <cellStyle name="Nagłówek 4 6 2" xfId="1896"/>
    <cellStyle name="Nagłówek 4 6 3" xfId="1897"/>
    <cellStyle name="Nagłówek 4 6 4" xfId="1898"/>
    <cellStyle name="Nagłówek 4 6 5" xfId="1899"/>
    <cellStyle name="Nagłówek 4 6 6" xfId="1900"/>
    <cellStyle name="Nagłówek 4 6 7" xfId="1901"/>
    <cellStyle name="Nagłówek 4 7" xfId="1902"/>
    <cellStyle name="Nagłówek 4 7 2" xfId="1903"/>
    <cellStyle name="Nagłówek 4 7 3" xfId="1904"/>
    <cellStyle name="Nagłówek 4 7 4" xfId="1905"/>
    <cellStyle name="Nagłówek 4 7 5" xfId="1906"/>
    <cellStyle name="Nagłówek 4 7 6" xfId="1907"/>
    <cellStyle name="Nagłówek 4 8" xfId="1908"/>
    <cellStyle name="Nagłówek 4 8 2" xfId="1909"/>
    <cellStyle name="Nagłówek 4 8 3" xfId="1910"/>
    <cellStyle name="Nagłówek 4 8 4" xfId="1911"/>
    <cellStyle name="Nagłówek 4 8 5" xfId="1912"/>
    <cellStyle name="Nagłówek 4 9" xfId="1913"/>
    <cellStyle name="Nagłówek 4 9 2" xfId="1914"/>
    <cellStyle name="Nagłówek 4 9 3" xfId="1915"/>
    <cellStyle name="Nagłówek 4 9 4" xfId="1916"/>
    <cellStyle name="Neutralne 10" xfId="1917"/>
    <cellStyle name="Neutralne 10 2" xfId="1918"/>
    <cellStyle name="Neutralne 10 3" xfId="1919"/>
    <cellStyle name="Neutralne 11" xfId="1920"/>
    <cellStyle name="Neutralne 11 2" xfId="1921"/>
    <cellStyle name="Neutralne 12" xfId="1922"/>
    <cellStyle name="Neutralne 2" xfId="1923"/>
    <cellStyle name="Neutralne 2 10" xfId="1924"/>
    <cellStyle name="Neutralne 2 11" xfId="1925"/>
    <cellStyle name="Neutralne 2 2" xfId="1926"/>
    <cellStyle name="Neutralne 2 3" xfId="1927"/>
    <cellStyle name="Neutralne 2 4" xfId="1928"/>
    <cellStyle name="Neutralne 2 5" xfId="1929"/>
    <cellStyle name="Neutralne 2 6" xfId="1930"/>
    <cellStyle name="Neutralne 2 7" xfId="1931"/>
    <cellStyle name="Neutralne 2 8" xfId="1932"/>
    <cellStyle name="Neutralne 2 9" xfId="1933"/>
    <cellStyle name="Neutralne 3" xfId="1934"/>
    <cellStyle name="Neutralne 4" xfId="1935"/>
    <cellStyle name="Neutralne 4 2" xfId="1936"/>
    <cellStyle name="Neutralne 4 3" xfId="1937"/>
    <cellStyle name="Neutralne 4 4" xfId="1938"/>
    <cellStyle name="Neutralne 4 5" xfId="1939"/>
    <cellStyle name="Neutralne 4 6" xfId="1940"/>
    <cellStyle name="Neutralne 4 7" xfId="1941"/>
    <cellStyle name="Neutralne 4 8" xfId="1942"/>
    <cellStyle name="Neutralne 4 9" xfId="1943"/>
    <cellStyle name="Neutralne 5" xfId="1944"/>
    <cellStyle name="Neutralne 5 2" xfId="1945"/>
    <cellStyle name="Neutralne 5 3" xfId="1946"/>
    <cellStyle name="Neutralne 5 4" xfId="1947"/>
    <cellStyle name="Neutralne 5 5" xfId="1948"/>
    <cellStyle name="Neutralne 5 6" xfId="1949"/>
    <cellStyle name="Neutralne 5 7" xfId="1950"/>
    <cellStyle name="Neutralne 5 8" xfId="1951"/>
    <cellStyle name="Neutralne 6" xfId="1952"/>
    <cellStyle name="Neutralne 6 2" xfId="1953"/>
    <cellStyle name="Neutralne 6 3" xfId="1954"/>
    <cellStyle name="Neutralne 6 4" xfId="1955"/>
    <cellStyle name="Neutralne 6 5" xfId="1956"/>
    <cellStyle name="Neutralne 6 6" xfId="1957"/>
    <cellStyle name="Neutralne 6 7" xfId="1958"/>
    <cellStyle name="Neutralne 7" xfId="1959"/>
    <cellStyle name="Neutralne 7 2" xfId="1960"/>
    <cellStyle name="Neutralne 7 3" xfId="1961"/>
    <cellStyle name="Neutralne 7 4" xfId="1962"/>
    <cellStyle name="Neutralne 7 5" xfId="1963"/>
    <cellStyle name="Neutralne 7 6" xfId="1964"/>
    <cellStyle name="Neutralne 8" xfId="1965"/>
    <cellStyle name="Neutralne 8 2" xfId="1966"/>
    <cellStyle name="Neutralne 8 3" xfId="1967"/>
    <cellStyle name="Neutralne 8 4" xfId="1968"/>
    <cellStyle name="Neutralne 8 5" xfId="1969"/>
    <cellStyle name="Neutralne 9" xfId="1970"/>
    <cellStyle name="Neutralne 9 2" xfId="1971"/>
    <cellStyle name="Neutralne 9 3" xfId="1972"/>
    <cellStyle name="Neutralne 9 4" xfId="1973"/>
    <cellStyle name="Normalny 2" xfId="1974"/>
    <cellStyle name="Normalny 2 10" xfId="1975"/>
    <cellStyle name="Normalny 2 10 2" xfId="1976"/>
    <cellStyle name="Normalny 2 11" xfId="1977"/>
    <cellStyle name="Normalny 2 12" xfId="1978"/>
    <cellStyle name="Normalny 2 13" xfId="1979"/>
    <cellStyle name="Normalny 2 2" xfId="1980"/>
    <cellStyle name="Normalny 2 3" xfId="1981"/>
    <cellStyle name="Normalny 2 3 2" xfId="1982"/>
    <cellStyle name="Normalny 2 4" xfId="1983"/>
    <cellStyle name="Normalny 2 5" xfId="1984"/>
    <cellStyle name="Normalny 2 6" xfId="1985"/>
    <cellStyle name="Normalny 2 7" xfId="1986"/>
    <cellStyle name="Normalny 2 8" xfId="1987"/>
    <cellStyle name="Normalny 2 9" xfId="1988"/>
    <cellStyle name="Normalny 3" xfId="1989"/>
    <cellStyle name="Normalny 3 2" xfId="1990"/>
    <cellStyle name="Normalny 3 2 2" xfId="1991"/>
    <cellStyle name="Normalny 4" xfId="1992"/>
    <cellStyle name="Normalny 5" xfId="1993"/>
    <cellStyle name="Normalny 6" xfId="1994"/>
    <cellStyle name="Normalny 7" xfId="1995"/>
    <cellStyle name="Normalny_Arkusz1" xfId="1996"/>
    <cellStyle name="Obliczenia" xfId="1997"/>
    <cellStyle name="Obliczenia 10" xfId="1998"/>
    <cellStyle name="Obliczenia 10 2" xfId="1999"/>
    <cellStyle name="Obliczenia 10 3" xfId="2000"/>
    <cellStyle name="Obliczenia 11" xfId="2001"/>
    <cellStyle name="Obliczenia 11 2" xfId="2002"/>
    <cellStyle name="Obliczenia 12" xfId="2003"/>
    <cellStyle name="Obliczenia 2" xfId="2004"/>
    <cellStyle name="Obliczenia 2 10" xfId="2005"/>
    <cellStyle name="Obliczenia 2 11" xfId="2006"/>
    <cellStyle name="Obliczenia 2 2" xfId="2007"/>
    <cellStyle name="Obliczenia 2 3" xfId="2008"/>
    <cellStyle name="Obliczenia 2 4" xfId="2009"/>
    <cellStyle name="Obliczenia 2 5" xfId="2010"/>
    <cellStyle name="Obliczenia 2 6" xfId="2011"/>
    <cellStyle name="Obliczenia 2 7" xfId="2012"/>
    <cellStyle name="Obliczenia 2 8" xfId="2013"/>
    <cellStyle name="Obliczenia 2 9" xfId="2014"/>
    <cellStyle name="Obliczenia 3" xfId="2015"/>
    <cellStyle name="Obliczenia 4" xfId="2016"/>
    <cellStyle name="Obliczenia 4 2" xfId="2017"/>
    <cellStyle name="Obliczenia 4 3" xfId="2018"/>
    <cellStyle name="Obliczenia 4 4" xfId="2019"/>
    <cellStyle name="Obliczenia 4 5" xfId="2020"/>
    <cellStyle name="Obliczenia 4 6" xfId="2021"/>
    <cellStyle name="Obliczenia 4 7" xfId="2022"/>
    <cellStyle name="Obliczenia 4 8" xfId="2023"/>
    <cellStyle name="Obliczenia 4 9" xfId="2024"/>
    <cellStyle name="Obliczenia 5" xfId="2025"/>
    <cellStyle name="Obliczenia 5 2" xfId="2026"/>
    <cellStyle name="Obliczenia 5 3" xfId="2027"/>
    <cellStyle name="Obliczenia 5 4" xfId="2028"/>
    <cellStyle name="Obliczenia 5 5" xfId="2029"/>
    <cellStyle name="Obliczenia 5 6" xfId="2030"/>
    <cellStyle name="Obliczenia 5 7" xfId="2031"/>
    <cellStyle name="Obliczenia 5 8" xfId="2032"/>
    <cellStyle name="Obliczenia 6" xfId="2033"/>
    <cellStyle name="Obliczenia 6 2" xfId="2034"/>
    <cellStyle name="Obliczenia 6 3" xfId="2035"/>
    <cellStyle name="Obliczenia 6 4" xfId="2036"/>
    <cellStyle name="Obliczenia 6 5" xfId="2037"/>
    <cellStyle name="Obliczenia 6 6" xfId="2038"/>
    <cellStyle name="Obliczenia 6 7" xfId="2039"/>
    <cellStyle name="Obliczenia 7" xfId="2040"/>
    <cellStyle name="Obliczenia 7 2" xfId="2041"/>
    <cellStyle name="Obliczenia 7 3" xfId="2042"/>
    <cellStyle name="Obliczenia 7 4" xfId="2043"/>
    <cellStyle name="Obliczenia 7 5" xfId="2044"/>
    <cellStyle name="Obliczenia 7 6" xfId="2045"/>
    <cellStyle name="Obliczenia 8" xfId="2046"/>
    <cellStyle name="Obliczenia 8 2" xfId="2047"/>
    <cellStyle name="Obliczenia 8 3" xfId="2048"/>
    <cellStyle name="Obliczenia 8 4" xfId="2049"/>
    <cellStyle name="Obliczenia 8 5" xfId="2050"/>
    <cellStyle name="Obliczenia 9" xfId="2051"/>
    <cellStyle name="Obliczenia 9 2" xfId="2052"/>
    <cellStyle name="Obliczenia 9 3" xfId="2053"/>
    <cellStyle name="Obliczenia 9 4" xfId="2054"/>
    <cellStyle name="Procentowy" xfId="2055"/>
    <cellStyle name="Suma" xfId="2056"/>
    <cellStyle name="Suma 10" xfId="2057"/>
    <cellStyle name="Suma 10 2" xfId="2058"/>
    <cellStyle name="Suma 10 3" xfId="2059"/>
    <cellStyle name="Suma 11" xfId="2060"/>
    <cellStyle name="Suma 11 2" xfId="2061"/>
    <cellStyle name="Suma 12" xfId="2062"/>
    <cellStyle name="Suma 2" xfId="2063"/>
    <cellStyle name="Suma 2 10" xfId="2064"/>
    <cellStyle name="Suma 2 11" xfId="2065"/>
    <cellStyle name="Suma 2 2" xfId="2066"/>
    <cellStyle name="Suma 2 3" xfId="2067"/>
    <cellStyle name="Suma 2 4" xfId="2068"/>
    <cellStyle name="Suma 2 5" xfId="2069"/>
    <cellStyle name="Suma 2 6" xfId="2070"/>
    <cellStyle name="Suma 2 7" xfId="2071"/>
    <cellStyle name="Suma 2 8" xfId="2072"/>
    <cellStyle name="Suma 2 9" xfId="2073"/>
    <cellStyle name="Suma 3" xfId="2074"/>
    <cellStyle name="Suma 4" xfId="2075"/>
    <cellStyle name="Suma 4 2" xfId="2076"/>
    <cellStyle name="Suma 4 3" xfId="2077"/>
    <cellStyle name="Suma 4 4" xfId="2078"/>
    <cellStyle name="Suma 4 5" xfId="2079"/>
    <cellStyle name="Suma 4 6" xfId="2080"/>
    <cellStyle name="Suma 4 7" xfId="2081"/>
    <cellStyle name="Suma 4 8" xfId="2082"/>
    <cellStyle name="Suma 4 9" xfId="2083"/>
    <cellStyle name="Suma 5" xfId="2084"/>
    <cellStyle name="Suma 5 2" xfId="2085"/>
    <cellStyle name="Suma 5 3" xfId="2086"/>
    <cellStyle name="Suma 5 4" xfId="2087"/>
    <cellStyle name="Suma 5 5" xfId="2088"/>
    <cellStyle name="Suma 5 6" xfId="2089"/>
    <cellStyle name="Suma 5 7" xfId="2090"/>
    <cellStyle name="Suma 5 8" xfId="2091"/>
    <cellStyle name="Suma 6" xfId="2092"/>
    <cellStyle name="Suma 6 2" xfId="2093"/>
    <cellStyle name="Suma 6 3" xfId="2094"/>
    <cellStyle name="Suma 6 4" xfId="2095"/>
    <cellStyle name="Suma 6 5" xfId="2096"/>
    <cellStyle name="Suma 6 6" xfId="2097"/>
    <cellStyle name="Suma 6 7" xfId="2098"/>
    <cellStyle name="Suma 7" xfId="2099"/>
    <cellStyle name="Suma 7 2" xfId="2100"/>
    <cellStyle name="Suma 7 3" xfId="2101"/>
    <cellStyle name="Suma 7 4" xfId="2102"/>
    <cellStyle name="Suma 7 5" xfId="2103"/>
    <cellStyle name="Suma 7 6" xfId="2104"/>
    <cellStyle name="Suma 8" xfId="2105"/>
    <cellStyle name="Suma 8 2" xfId="2106"/>
    <cellStyle name="Suma 8 3" xfId="2107"/>
    <cellStyle name="Suma 8 4" xfId="2108"/>
    <cellStyle name="Suma 8 5" xfId="2109"/>
    <cellStyle name="Suma 9" xfId="2110"/>
    <cellStyle name="Suma 9 2" xfId="2111"/>
    <cellStyle name="Suma 9 3" xfId="2112"/>
    <cellStyle name="Suma 9 4" xfId="2113"/>
    <cellStyle name="Tekst objaśnienia" xfId="2114"/>
    <cellStyle name="Tekst objaśnienia 10" xfId="2115"/>
    <cellStyle name="Tekst objaśnienia 10 2" xfId="2116"/>
    <cellStyle name="Tekst objaśnienia 10 3" xfId="2117"/>
    <cellStyle name="Tekst objaśnienia 11" xfId="2118"/>
    <cellStyle name="Tekst objaśnienia 11 2" xfId="2119"/>
    <cellStyle name="Tekst objaśnienia 12" xfId="2120"/>
    <cellStyle name="Tekst objaśnienia 2" xfId="2121"/>
    <cellStyle name="Tekst objaśnienia 2 10" xfId="2122"/>
    <cellStyle name="Tekst objaśnienia 2 11" xfId="2123"/>
    <cellStyle name="Tekst objaśnienia 2 2" xfId="2124"/>
    <cellStyle name="Tekst objaśnienia 2 3" xfId="2125"/>
    <cellStyle name="Tekst objaśnienia 2 4" xfId="2126"/>
    <cellStyle name="Tekst objaśnienia 2 5" xfId="2127"/>
    <cellStyle name="Tekst objaśnienia 2 6" xfId="2128"/>
    <cellStyle name="Tekst objaśnienia 2 7" xfId="2129"/>
    <cellStyle name="Tekst objaśnienia 2 8" xfId="2130"/>
    <cellStyle name="Tekst objaśnienia 2 9" xfId="2131"/>
    <cellStyle name="Tekst objaśnienia 3" xfId="2132"/>
    <cellStyle name="Tekst objaśnienia 4" xfId="2133"/>
    <cellStyle name="Tekst objaśnienia 4 2" xfId="2134"/>
    <cellStyle name="Tekst objaśnienia 4 3" xfId="2135"/>
    <cellStyle name="Tekst objaśnienia 4 4" xfId="2136"/>
    <cellStyle name="Tekst objaśnienia 4 5" xfId="2137"/>
    <cellStyle name="Tekst objaśnienia 4 6" xfId="2138"/>
    <cellStyle name="Tekst objaśnienia 4 7" xfId="2139"/>
    <cellStyle name="Tekst objaśnienia 4 8" xfId="2140"/>
    <cellStyle name="Tekst objaśnienia 4 9" xfId="2141"/>
    <cellStyle name="Tekst objaśnienia 5" xfId="2142"/>
    <cellStyle name="Tekst objaśnienia 5 2" xfId="2143"/>
    <cellStyle name="Tekst objaśnienia 5 3" xfId="2144"/>
    <cellStyle name="Tekst objaśnienia 5 4" xfId="2145"/>
    <cellStyle name="Tekst objaśnienia 5 5" xfId="2146"/>
    <cellStyle name="Tekst objaśnienia 5 6" xfId="2147"/>
    <cellStyle name="Tekst objaśnienia 5 7" xfId="2148"/>
    <cellStyle name="Tekst objaśnienia 5 8" xfId="2149"/>
    <cellStyle name="Tekst objaśnienia 6" xfId="2150"/>
    <cellStyle name="Tekst objaśnienia 6 2" xfId="2151"/>
    <cellStyle name="Tekst objaśnienia 6 3" xfId="2152"/>
    <cellStyle name="Tekst objaśnienia 6 4" xfId="2153"/>
    <cellStyle name="Tekst objaśnienia 6 5" xfId="2154"/>
    <cellStyle name="Tekst objaśnienia 6 6" xfId="2155"/>
    <cellStyle name="Tekst objaśnienia 6 7" xfId="2156"/>
    <cellStyle name="Tekst objaśnienia 7" xfId="2157"/>
    <cellStyle name="Tekst objaśnienia 7 2" xfId="2158"/>
    <cellStyle name="Tekst objaśnienia 7 3" xfId="2159"/>
    <cellStyle name="Tekst objaśnienia 7 4" xfId="2160"/>
    <cellStyle name="Tekst objaśnienia 7 5" xfId="2161"/>
    <cellStyle name="Tekst objaśnienia 7 6" xfId="2162"/>
    <cellStyle name="Tekst objaśnienia 8" xfId="2163"/>
    <cellStyle name="Tekst objaśnienia 8 2" xfId="2164"/>
    <cellStyle name="Tekst objaśnienia 8 3" xfId="2165"/>
    <cellStyle name="Tekst objaśnienia 8 4" xfId="2166"/>
    <cellStyle name="Tekst objaśnienia 8 5" xfId="2167"/>
    <cellStyle name="Tekst objaśnienia 9" xfId="2168"/>
    <cellStyle name="Tekst objaśnienia 9 2" xfId="2169"/>
    <cellStyle name="Tekst objaśnienia 9 3" xfId="2170"/>
    <cellStyle name="Tekst objaśnienia 9 4" xfId="2171"/>
    <cellStyle name="Tekst ostrzeżenia" xfId="2172"/>
    <cellStyle name="Tekst ostrzeżenia 10" xfId="2173"/>
    <cellStyle name="Tekst ostrzeżenia 10 2" xfId="2174"/>
    <cellStyle name="Tekst ostrzeżenia 10 3" xfId="2175"/>
    <cellStyle name="Tekst ostrzeżenia 11" xfId="2176"/>
    <cellStyle name="Tekst ostrzeżenia 11 2" xfId="2177"/>
    <cellStyle name="Tekst ostrzeżenia 12" xfId="2178"/>
    <cellStyle name="Tekst ostrzeżenia 2" xfId="2179"/>
    <cellStyle name="Tekst ostrzeżenia 2 10" xfId="2180"/>
    <cellStyle name="Tekst ostrzeżenia 2 11" xfId="2181"/>
    <cellStyle name="Tekst ostrzeżenia 2 2" xfId="2182"/>
    <cellStyle name="Tekst ostrzeżenia 2 3" xfId="2183"/>
    <cellStyle name="Tekst ostrzeżenia 2 4" xfId="2184"/>
    <cellStyle name="Tekst ostrzeżenia 2 5" xfId="2185"/>
    <cellStyle name="Tekst ostrzeżenia 2 6" xfId="2186"/>
    <cellStyle name="Tekst ostrzeżenia 2 7" xfId="2187"/>
    <cellStyle name="Tekst ostrzeżenia 2 8" xfId="2188"/>
    <cellStyle name="Tekst ostrzeżenia 2 9" xfId="2189"/>
    <cellStyle name="Tekst ostrzeżenia 3" xfId="2190"/>
    <cellStyle name="Tekst ostrzeżenia 4" xfId="2191"/>
    <cellStyle name="Tekst ostrzeżenia 4 2" xfId="2192"/>
    <cellStyle name="Tekst ostrzeżenia 4 3" xfId="2193"/>
    <cellStyle name="Tekst ostrzeżenia 4 4" xfId="2194"/>
    <cellStyle name="Tekst ostrzeżenia 4 5" xfId="2195"/>
    <cellStyle name="Tekst ostrzeżenia 4 6" xfId="2196"/>
    <cellStyle name="Tekst ostrzeżenia 4 7" xfId="2197"/>
    <cellStyle name="Tekst ostrzeżenia 4 8" xfId="2198"/>
    <cellStyle name="Tekst ostrzeżenia 4 9" xfId="2199"/>
    <cellStyle name="Tekst ostrzeżenia 5" xfId="2200"/>
    <cellStyle name="Tekst ostrzeżenia 5 2" xfId="2201"/>
    <cellStyle name="Tekst ostrzeżenia 5 3" xfId="2202"/>
    <cellStyle name="Tekst ostrzeżenia 5 4" xfId="2203"/>
    <cellStyle name="Tekst ostrzeżenia 5 5" xfId="2204"/>
    <cellStyle name="Tekst ostrzeżenia 5 6" xfId="2205"/>
    <cellStyle name="Tekst ostrzeżenia 5 7" xfId="2206"/>
    <cellStyle name="Tekst ostrzeżenia 5 8" xfId="2207"/>
    <cellStyle name="Tekst ostrzeżenia 6" xfId="2208"/>
    <cellStyle name="Tekst ostrzeżenia 6 2" xfId="2209"/>
    <cellStyle name="Tekst ostrzeżenia 6 3" xfId="2210"/>
    <cellStyle name="Tekst ostrzeżenia 6 4" xfId="2211"/>
    <cellStyle name="Tekst ostrzeżenia 6 5" xfId="2212"/>
    <cellStyle name="Tekst ostrzeżenia 6 6" xfId="2213"/>
    <cellStyle name="Tekst ostrzeżenia 6 7" xfId="2214"/>
    <cellStyle name="Tekst ostrzeżenia 7" xfId="2215"/>
    <cellStyle name="Tekst ostrzeżenia 7 2" xfId="2216"/>
    <cellStyle name="Tekst ostrzeżenia 7 3" xfId="2217"/>
    <cellStyle name="Tekst ostrzeżenia 7 4" xfId="2218"/>
    <cellStyle name="Tekst ostrzeżenia 7 5" xfId="2219"/>
    <cellStyle name="Tekst ostrzeżenia 7 6" xfId="2220"/>
    <cellStyle name="Tekst ostrzeżenia 8" xfId="2221"/>
    <cellStyle name="Tekst ostrzeżenia 8 2" xfId="2222"/>
    <cellStyle name="Tekst ostrzeżenia 8 3" xfId="2223"/>
    <cellStyle name="Tekst ostrzeżenia 8 4" xfId="2224"/>
    <cellStyle name="Tekst ostrzeżenia 8 5" xfId="2225"/>
    <cellStyle name="Tekst ostrzeżenia 9" xfId="2226"/>
    <cellStyle name="Tekst ostrzeżenia 9 2" xfId="2227"/>
    <cellStyle name="Tekst ostrzeżenia 9 3" xfId="2228"/>
    <cellStyle name="Tekst ostrzeżenia 9 4" xfId="2229"/>
    <cellStyle name="Tytuł" xfId="2230"/>
    <cellStyle name="Tytuł 10" xfId="2231"/>
    <cellStyle name="Tytuł 10 2" xfId="2232"/>
    <cellStyle name="Tytuł 10 3" xfId="2233"/>
    <cellStyle name="Tytuł 11" xfId="2234"/>
    <cellStyle name="Tytuł 11 2" xfId="2235"/>
    <cellStyle name="Tytuł 12" xfId="2236"/>
    <cellStyle name="Tytuł 2" xfId="2237"/>
    <cellStyle name="Tytuł 2 10" xfId="2238"/>
    <cellStyle name="Tytuł 2 11" xfId="2239"/>
    <cellStyle name="Tytuł 2 2" xfId="2240"/>
    <cellStyle name="Tytuł 2 3" xfId="2241"/>
    <cellStyle name="Tytuł 2 4" xfId="2242"/>
    <cellStyle name="Tytuł 2 5" xfId="2243"/>
    <cellStyle name="Tytuł 2 6" xfId="2244"/>
    <cellStyle name="Tytuł 2 7" xfId="2245"/>
    <cellStyle name="Tytuł 2 8" xfId="2246"/>
    <cellStyle name="Tytuł 2 9" xfId="2247"/>
    <cellStyle name="Tytuł 3" xfId="2248"/>
    <cellStyle name="Tytuł 4" xfId="2249"/>
    <cellStyle name="Tytuł 4 2" xfId="2250"/>
    <cellStyle name="Tytuł 4 3" xfId="2251"/>
    <cellStyle name="Tytuł 4 4" xfId="2252"/>
    <cellStyle name="Tytuł 4 5" xfId="2253"/>
    <cellStyle name="Tytuł 4 6" xfId="2254"/>
    <cellStyle name="Tytuł 4 7" xfId="2255"/>
    <cellStyle name="Tytuł 4 8" xfId="2256"/>
    <cellStyle name="Tytuł 4 9" xfId="2257"/>
    <cellStyle name="Tytuł 5" xfId="2258"/>
    <cellStyle name="Tytuł 5 2" xfId="2259"/>
    <cellStyle name="Tytuł 5 3" xfId="2260"/>
    <cellStyle name="Tytuł 5 4" xfId="2261"/>
    <cellStyle name="Tytuł 5 5" xfId="2262"/>
    <cellStyle name="Tytuł 5 6" xfId="2263"/>
    <cellStyle name="Tytuł 5 7" xfId="2264"/>
    <cellStyle name="Tytuł 5 8" xfId="2265"/>
    <cellStyle name="Tytuł 6" xfId="2266"/>
    <cellStyle name="Tytuł 6 2" xfId="2267"/>
    <cellStyle name="Tytuł 6 3" xfId="2268"/>
    <cellStyle name="Tytuł 6 4" xfId="2269"/>
    <cellStyle name="Tytuł 6 5" xfId="2270"/>
    <cellStyle name="Tytuł 6 6" xfId="2271"/>
    <cellStyle name="Tytuł 6 7" xfId="2272"/>
    <cellStyle name="Tytuł 7" xfId="2273"/>
    <cellStyle name="Tytuł 7 2" xfId="2274"/>
    <cellStyle name="Tytuł 7 3" xfId="2275"/>
    <cellStyle name="Tytuł 7 4" xfId="2276"/>
    <cellStyle name="Tytuł 7 5" xfId="2277"/>
    <cellStyle name="Tytuł 7 6" xfId="2278"/>
    <cellStyle name="Tytuł 8" xfId="2279"/>
    <cellStyle name="Tytuł 8 2" xfId="2280"/>
    <cellStyle name="Tytuł 8 3" xfId="2281"/>
    <cellStyle name="Tytuł 8 4" xfId="2282"/>
    <cellStyle name="Tytuł 8 5" xfId="2283"/>
    <cellStyle name="Tytuł 9" xfId="2284"/>
    <cellStyle name="Tytuł 9 2" xfId="2285"/>
    <cellStyle name="Tytuł 9 3" xfId="2286"/>
    <cellStyle name="Tytuł 9 4" xfId="2287"/>
    <cellStyle name="Uwaga" xfId="2288"/>
    <cellStyle name="Uwaga 10" xfId="2289"/>
    <cellStyle name="Uwaga 10 2" xfId="2290"/>
    <cellStyle name="Uwaga 10 3" xfId="2291"/>
    <cellStyle name="Uwaga 11" xfId="2292"/>
    <cellStyle name="Uwaga 11 2" xfId="2293"/>
    <cellStyle name="Uwaga 12" xfId="2294"/>
    <cellStyle name="Uwaga 2" xfId="2295"/>
    <cellStyle name="Uwaga 2 10" xfId="2296"/>
    <cellStyle name="Uwaga 2 11" xfId="2297"/>
    <cellStyle name="Uwaga 2 2" xfId="2298"/>
    <cellStyle name="Uwaga 2 3" xfId="2299"/>
    <cellStyle name="Uwaga 2 4" xfId="2300"/>
    <cellStyle name="Uwaga 2 5" xfId="2301"/>
    <cellStyle name="Uwaga 2 6" xfId="2302"/>
    <cellStyle name="Uwaga 2 7" xfId="2303"/>
    <cellStyle name="Uwaga 2 8" xfId="2304"/>
    <cellStyle name="Uwaga 2 9" xfId="2305"/>
    <cellStyle name="Uwaga 3" xfId="2306"/>
    <cellStyle name="Uwaga 4" xfId="2307"/>
    <cellStyle name="Uwaga 4 2" xfId="2308"/>
    <cellStyle name="Uwaga 4 3" xfId="2309"/>
    <cellStyle name="Uwaga 4 4" xfId="2310"/>
    <cellStyle name="Uwaga 4 5" xfId="2311"/>
    <cellStyle name="Uwaga 4 6" xfId="2312"/>
    <cellStyle name="Uwaga 4 7" xfId="2313"/>
    <cellStyle name="Uwaga 4 8" xfId="2314"/>
    <cellStyle name="Uwaga 4 9" xfId="2315"/>
    <cellStyle name="Uwaga 5" xfId="2316"/>
    <cellStyle name="Uwaga 5 2" xfId="2317"/>
    <cellStyle name="Uwaga 5 3" xfId="2318"/>
    <cellStyle name="Uwaga 5 4" xfId="2319"/>
    <cellStyle name="Uwaga 5 5" xfId="2320"/>
    <cellStyle name="Uwaga 5 6" xfId="2321"/>
    <cellStyle name="Uwaga 5 7" xfId="2322"/>
    <cellStyle name="Uwaga 5 8" xfId="2323"/>
    <cellStyle name="Uwaga 6" xfId="2324"/>
    <cellStyle name="Uwaga 6 2" xfId="2325"/>
    <cellStyle name="Uwaga 6 3" xfId="2326"/>
    <cellStyle name="Uwaga 6 4" xfId="2327"/>
    <cellStyle name="Uwaga 6 5" xfId="2328"/>
    <cellStyle name="Uwaga 6 6" xfId="2329"/>
    <cellStyle name="Uwaga 6 7" xfId="2330"/>
    <cellStyle name="Uwaga 7" xfId="2331"/>
    <cellStyle name="Uwaga 7 2" xfId="2332"/>
    <cellStyle name="Uwaga 7 3" xfId="2333"/>
    <cellStyle name="Uwaga 7 4" xfId="2334"/>
    <cellStyle name="Uwaga 7 5" xfId="2335"/>
    <cellStyle name="Uwaga 7 6" xfId="2336"/>
    <cellStyle name="Uwaga 8" xfId="2337"/>
    <cellStyle name="Uwaga 8 2" xfId="2338"/>
    <cellStyle name="Uwaga 8 3" xfId="2339"/>
    <cellStyle name="Uwaga 8 4" xfId="2340"/>
    <cellStyle name="Uwaga 8 5" xfId="2341"/>
    <cellStyle name="Uwaga 9" xfId="2342"/>
    <cellStyle name="Uwaga 9 2" xfId="2343"/>
    <cellStyle name="Uwaga 9 3" xfId="2344"/>
    <cellStyle name="Uwaga 9 4" xfId="2345"/>
    <cellStyle name="Złe 10" xfId="2346"/>
    <cellStyle name="Złe 10 2" xfId="2347"/>
    <cellStyle name="Złe 10 3" xfId="2348"/>
    <cellStyle name="Złe 11" xfId="2349"/>
    <cellStyle name="Złe 11 2" xfId="2350"/>
    <cellStyle name="Złe 12" xfId="2351"/>
    <cellStyle name="Złe 2" xfId="2352"/>
    <cellStyle name="Złe 2 10" xfId="2353"/>
    <cellStyle name="Złe 2 11" xfId="2354"/>
    <cellStyle name="Złe 2 2" xfId="2355"/>
    <cellStyle name="Złe 2 3" xfId="2356"/>
    <cellStyle name="Złe 2 4" xfId="2357"/>
    <cellStyle name="Złe 2 5" xfId="2358"/>
    <cellStyle name="Złe 2 6" xfId="2359"/>
    <cellStyle name="Złe 2 7" xfId="2360"/>
    <cellStyle name="Złe 2 8" xfId="2361"/>
    <cellStyle name="Złe 2 9" xfId="2362"/>
    <cellStyle name="Złe 3" xfId="2363"/>
    <cellStyle name="Złe 4" xfId="2364"/>
    <cellStyle name="Złe 4 2" xfId="2365"/>
    <cellStyle name="Złe 4 3" xfId="2366"/>
    <cellStyle name="Złe 4 4" xfId="2367"/>
    <cellStyle name="Złe 4 5" xfId="2368"/>
    <cellStyle name="Złe 4 6" xfId="2369"/>
    <cellStyle name="Złe 4 7" xfId="2370"/>
    <cellStyle name="Złe 4 8" xfId="2371"/>
    <cellStyle name="Złe 4 9" xfId="2372"/>
    <cellStyle name="Złe 5" xfId="2373"/>
    <cellStyle name="Złe 5 2" xfId="2374"/>
    <cellStyle name="Złe 5 3" xfId="2375"/>
    <cellStyle name="Złe 5 4" xfId="2376"/>
    <cellStyle name="Złe 5 5" xfId="2377"/>
    <cellStyle name="Złe 5 6" xfId="2378"/>
    <cellStyle name="Złe 5 7" xfId="2379"/>
    <cellStyle name="Złe 5 8" xfId="2380"/>
    <cellStyle name="Złe 6" xfId="2381"/>
    <cellStyle name="Złe 6 2" xfId="2382"/>
    <cellStyle name="Złe 6 3" xfId="2383"/>
    <cellStyle name="Złe 6 4" xfId="2384"/>
    <cellStyle name="Złe 6 5" xfId="2385"/>
    <cellStyle name="Złe 6 6" xfId="2386"/>
    <cellStyle name="Złe 6 7" xfId="2387"/>
    <cellStyle name="Złe 7" xfId="2388"/>
    <cellStyle name="Złe 7 2" xfId="2389"/>
    <cellStyle name="Złe 7 3" xfId="2390"/>
    <cellStyle name="Złe 7 4" xfId="2391"/>
    <cellStyle name="Złe 7 5" xfId="2392"/>
    <cellStyle name="Złe 7 6" xfId="2393"/>
    <cellStyle name="Złe 8" xfId="2394"/>
    <cellStyle name="Złe 8 2" xfId="2395"/>
    <cellStyle name="Złe 8 3" xfId="2396"/>
    <cellStyle name="Złe 8 4" xfId="2397"/>
    <cellStyle name="Złe 8 5" xfId="2398"/>
    <cellStyle name="Złe 9" xfId="2399"/>
    <cellStyle name="Złe 9 2" xfId="2400"/>
    <cellStyle name="Złe 9 3" xfId="2401"/>
    <cellStyle name="Złe 9 4" xfId="24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abSelected="1" zoomScale="90" zoomScaleNormal="90" workbookViewId="0" topLeftCell="A1"/>
  </sheetViews>
  <sheetFormatPr defaultColWidth="8.796875" defaultRowHeight="14.25"/>
  <cols>
    <col min="1" max="1" width="162.5" style="690" customWidth="1"/>
    <col min="2" max="16384" width="9" style="688" customWidth="1"/>
  </cols>
  <sheetData>
    <row r="1" spans="1:5" ht="14.25">
      <c r="A1" s="687" t="s">
        <v>841</v>
      </c>
      <c r="E1" s="755"/>
    </row>
    <row r="2" ht="14.25">
      <c r="E2" s="755"/>
    </row>
    <row r="3" spans="1:5" ht="14.25">
      <c r="A3" s="689" t="s">
        <v>906</v>
      </c>
      <c r="E3" s="755"/>
    </row>
    <row r="4" ht="14.25">
      <c r="A4" s="689" t="s">
        <v>899</v>
      </c>
    </row>
    <row r="5" ht="14.25">
      <c r="A5" s="689" t="s">
        <v>842</v>
      </c>
    </row>
    <row r="6" ht="14.25">
      <c r="A6" s="689" t="s">
        <v>584</v>
      </c>
    </row>
    <row r="7" ht="14.25">
      <c r="A7" s="689" t="s">
        <v>878</v>
      </c>
    </row>
    <row r="8" ht="14.25">
      <c r="A8" s="689" t="s">
        <v>594</v>
      </c>
    </row>
    <row r="9" ht="14.25">
      <c r="A9" s="689" t="s">
        <v>585</v>
      </c>
    </row>
    <row r="10" ht="14.25">
      <c r="A10" s="689" t="s">
        <v>843</v>
      </c>
    </row>
    <row r="11" ht="14.25">
      <c r="A11" s="689" t="s">
        <v>844</v>
      </c>
    </row>
    <row r="12" ht="14.25">
      <c r="A12" s="689" t="s">
        <v>819</v>
      </c>
    </row>
    <row r="13" ht="14.25">
      <c r="A13" s="689" t="s">
        <v>595</v>
      </c>
    </row>
    <row r="14" ht="14.25">
      <c r="A14" s="689" t="s">
        <v>879</v>
      </c>
    </row>
    <row r="15" ht="14.25">
      <c r="A15" s="689" t="s">
        <v>880</v>
      </c>
    </row>
    <row r="16" ht="14.25">
      <c r="A16" s="689" t="s">
        <v>881</v>
      </c>
    </row>
    <row r="17" ht="14.25">
      <c r="A17" s="689" t="s">
        <v>882</v>
      </c>
    </row>
    <row r="18" ht="14.25">
      <c r="A18" s="689" t="s">
        <v>908</v>
      </c>
    </row>
    <row r="19" ht="14.25">
      <c r="A19" s="689" t="s">
        <v>883</v>
      </c>
    </row>
    <row r="20" ht="14.25">
      <c r="A20" s="689" t="s">
        <v>845</v>
      </c>
    </row>
    <row r="21" ht="14.25">
      <c r="A21" s="689" t="s">
        <v>846</v>
      </c>
    </row>
    <row r="22" ht="14.25">
      <c r="A22" s="689" t="s">
        <v>884</v>
      </c>
    </row>
    <row r="23" ht="14.25">
      <c r="A23" s="689" t="s">
        <v>885</v>
      </c>
    </row>
    <row r="24" ht="14.25">
      <c r="A24" s="689" t="s">
        <v>886</v>
      </c>
    </row>
    <row r="25" ht="14.25">
      <c r="A25" s="689" t="s">
        <v>592</v>
      </c>
    </row>
    <row r="26" ht="14.25">
      <c r="A26" s="689" t="s">
        <v>907</v>
      </c>
    </row>
    <row r="27" ht="14.25">
      <c r="A27" s="689" t="s">
        <v>887</v>
      </c>
    </row>
    <row r="28" ht="14.25">
      <c r="A28" s="689" t="s">
        <v>847</v>
      </c>
    </row>
    <row r="29" ht="14.25">
      <c r="A29" s="689" t="s">
        <v>888</v>
      </c>
    </row>
    <row r="30" ht="14.25">
      <c r="A30" s="689" t="s">
        <v>598</v>
      </c>
    </row>
    <row r="31" ht="14.25">
      <c r="A31" s="689" t="s">
        <v>848</v>
      </c>
    </row>
    <row r="32" ht="14.25">
      <c r="A32" s="689" t="s">
        <v>600</v>
      </c>
    </row>
    <row r="33" ht="14.25">
      <c r="A33" s="689" t="s">
        <v>605</v>
      </c>
    </row>
    <row r="34" ht="14.25">
      <c r="A34" s="689" t="s">
        <v>874</v>
      </c>
    </row>
    <row r="35" ht="14.25">
      <c r="A35" s="689" t="s">
        <v>873</v>
      </c>
    </row>
    <row r="36" ht="14.25">
      <c r="A36" s="689" t="s">
        <v>849</v>
      </c>
    </row>
    <row r="37" ht="14.25">
      <c r="A37" s="689" t="s">
        <v>850</v>
      </c>
    </row>
    <row r="38" ht="14.25">
      <c r="A38" s="689" t="s">
        <v>851</v>
      </c>
    </row>
    <row r="39" ht="14.25">
      <c r="A39" s="689" t="s">
        <v>889</v>
      </c>
    </row>
    <row r="40" ht="14.25">
      <c r="A40" s="689" t="s">
        <v>890</v>
      </c>
    </row>
    <row r="41" ht="14.25">
      <c r="A41" s="689" t="s">
        <v>876</v>
      </c>
    </row>
    <row r="42" ht="14.25">
      <c r="A42" s="689" t="s">
        <v>909</v>
      </c>
    </row>
    <row r="43" ht="14.25">
      <c r="A43" s="689" t="s">
        <v>891</v>
      </c>
    </row>
    <row r="44" ht="14.25">
      <c r="A44" s="689" t="s">
        <v>892</v>
      </c>
    </row>
    <row r="45" ht="14.25">
      <c r="A45" s="689" t="s">
        <v>893</v>
      </c>
    </row>
    <row r="46" ht="14.25">
      <c r="A46" s="689" t="s">
        <v>894</v>
      </c>
    </row>
    <row r="47" ht="14.25">
      <c r="A47" s="689" t="s">
        <v>895</v>
      </c>
    </row>
    <row r="48" ht="14.25">
      <c r="A48" s="689" t="s">
        <v>910</v>
      </c>
    </row>
    <row r="49" ht="14.25">
      <c r="A49" s="689" t="s">
        <v>911</v>
      </c>
    </row>
    <row r="50" ht="14.25">
      <c r="A50" s="689" t="s">
        <v>897</v>
      </c>
    </row>
    <row r="51" ht="14.25">
      <c r="A51" s="689" t="s">
        <v>898</v>
      </c>
    </row>
  </sheetData>
  <hyperlinks>
    <hyperlink ref="A3" location="'1'!A1" display="Tabl. 1. EFEKTY RZECZOWE I NASILENIE BUDOWNICTWA MIESZKANIOWEGO – LATA 1995-2016"/>
    <hyperlink ref="A4" location="'2'!A1" display="Tabl. 2. MIESZKANIA ODDANE DO UŻYTKOWANIA W WOJEWÓDZTWIE LUBELSKIM WEDŁUG RODZAJÓW BUDYNKÓW W PRZEKROJU &quot;MIASTO-WIEŚ&quot; – LATA 2012-2016"/>
    <hyperlink ref="A5" location="'3'!A1" display="Tabl. 3. MIESZKANIA ODDANE DO UŻYTKOWANIA W WOJEWÓDZTWIE LUBELSKIM WEDŁUG FORM BUDOWNICTWA I LICZBY IZB W MIESZKANIU W PRZEKROJU ''MIASTO-WIEŚ&quot; – ROK 2016"/>
    <hyperlink ref="A6" location="'4'!A1" display="Tabl. 4. MIESZKANIA ODDANE DO UŻYTKOWANIA W WOJEWÓDZTWIE LUBELSKIM WEDŁUG PODREGIONÓW, POWIATÓW I GMIN W PRZEKROJU &quot;MIASTO-WIEŚ&quot; – ROK 2016"/>
    <hyperlink ref="A7" location="'5'!A1" display="Tabl. 5. MIESZKANIA ODDANE DO UŻYTKOWANIA W NOWYCH BUDYNKACH MIESZKALNYCH W WOJEWÓDZTWIE LUBELSKIM WEDŁUG RODZAJÓW BUDYNKÓW W PRZEKROJU &quot;MIASTO-WIEŚ&quot; – LATA 2012-2016"/>
    <hyperlink ref="A8" location="'6'!A1" display="Tabl. 6. MIESZKANIA ODDANE DO UŻYTKOWANIA W NOWYCH BUDYNKACH MIESZKALNYCH W WOJEWÓDZTWIE LUBELSKIM WEDŁUG RODZAJÓW BUDYNKÓW I FORM BUDOWNICTWA W PRZEKROJU &quot;MIASTO-WIEŚ&quot; - ROK 2016"/>
    <hyperlink ref="A9" location="'7'!A1" display="Tabl. 7. MIESZKANIA ODDANE DO UŻYTKOWANIA W MIASTACH WOJEWÓDZTWA LUBELSKIEGO LICZĄCYCH 20 TYS. LUB WIĘCEJ LUDNOŚCI – ROK 2016"/>
    <hyperlink ref="A10" location="'8'!A1" display="Tabl. 8. WYPOSAŻENIE MIESZKAŃ ODDANYCH DO UŻYTKOWANIA W WOJEWÓDZTWIE LUBELSKIM W WYBRANE URZĄDZENIA SANITARNO-TECHNICZNE WEDŁUG PODREGIONÓW, POWIATÓW I GMIN W PRZEKROJU &quot;MIASTO-WIEŚ&quot; – ROK 2016"/>
    <hyperlink ref="A11" location="'9'!A1" display="Tabl. 9. WSKAŹNIKI NATĘŻENIA BUDOWNICTWA MIESZKANIOWEGO W WOJEWÓDZTWIE LUBELSKIM WEDŁUG PODREGIONÓW I POWIATÓW W PRZEKROJU &quot;MIASTO-WIEŚ&quot; – ROK 2016"/>
    <hyperlink ref="A12" location="'10'!A1" display="Tabl. 10. NOWE BUDYNKI MIESZKALNE ODDANE DO UŻYTKOWANIA W WOJEWÓDZTWIE LUBELSKIM WEDŁUG LICZBY KONDYGNACJI – ROK 2016"/>
    <hyperlink ref="A13" location="'11'!A1" display="Tabl. 11. NOWE BUDYNKI MIESZKALNE ODDANE DO UŻYTKOWANIA W WOJEWÓDZTWIE LUBELSKIM WEDŁUG METOD WZNOSZENIA, PODREGIONÓW I POWIATÓW – ROK 2016"/>
    <hyperlink ref="A14" location="'12 (39)'!A1" display="Tabl. 12. MIESZKANIA ODDANE DO UŻYTKOWANIA W NOWYCH BUDYNKACH MIESZKALNYCH WEDŁUG RODZAJÓW BUDYNKÓW W PRZEKROJU &quot;MIASTO-WIEŚ&quot; – LATA 2012-2016"/>
    <hyperlink ref="A15" location="'13'!A1" display="Tabl. 13. MIESZKANIA ODDANE DO UŻYTKOWANIA WEDŁUG FORM BUDOWNICTWA – LATA 2012-2016"/>
    <hyperlink ref="A16" location="'14'!A1" display="Tabl. 14. MIESZKANIA ODDANE DO UŻYTKOWANIA WEDŁUG FORM BUDOWNICTWA (MIASTA WOJEWÓDZKIE) – LATA 2012-2016"/>
    <hyperlink ref="A17" location="'15'!A1" display="Tabl. 15. WYPOSAŻENIE MIESZKAŃ ODDANYCH DO UŻYTKOWANIA W WYBRANE URZĄDZENIA TECHNICZNO-SANITARNE W PRZEKROJU &quot;MIASTO-WIEŚ&quot; – LATA 2010-2014"/>
    <hyperlink ref="A18" location="'16'!A1" display="Tabl. 16. WAŻNIEJSZE WSKAŹNIKI DOTYCZĄCE MIESZKAŃ ODDANYCH DO UŻYTKOWANIA W PRZEKROJU &quot;MIASTO‑WIEŚ&quot; – LATA 2012-2016"/>
    <hyperlink ref="A19" location="'17'!A1" display="Tabl. 17. MIESZKANIA, NA BUDOWĘ KTÓRYCH WYDANO POZWOLENIA LUB DOKONANO ZGŁOSZENIA Z PROJEKTEM BUDOWLANYM W WOJEWÓDZTWIE LUBELSKIM WEDŁUG POWIATÓW – LATA 2012-2016"/>
    <hyperlink ref="A20" location="'18'!A1" display="Tabl. 18. MIESZKANIA, NA BUDOWĘ KTÓRYCH WYDANO POZWOLENIA LUB DOKONANO ZGŁOSZENIA Z PROJEKTEM BUDOWLANYM W WOJEWÓDZTWIE LUBELSKIM WEDŁUG POWIATÓW – ROK 2016"/>
    <hyperlink ref="A21" location="'19'!A1" display="Tabl. 19. MIESZKANIA, NA BUDOWĘ KTÓRYCH WYDANO POZWOLENIA LUB DOKONANO ZGŁOSZENIA Z PROJEKTEM BUDOWLANYM W WOJEWÓDZTWIE LUBELSKIM WEDŁUG POWIATÓW I RODZAJÓW BUDYNKÓW – ROK 2016"/>
    <hyperlink ref="A22" location="'20'!A1" display="Tabl. 20. MIESZKANIA, KTÓRYCH BUDOWĘ ROZPOCZĘTO  W WOJEWÓDZTWIE LUBELSKIM WEDŁUG POWIATÓW – LATA 2012-2016"/>
    <hyperlink ref="A23" location="'21'!A1" display="Tabl. 21. MIESZKANIA, NA BUDOWĘ KTÓRYCH WYDANO POZWOLENIA LUB DOKONANO ZGŁOSZENIA Z PROJEKTEM BUDOWLANYM – LATA 2012-2016"/>
    <hyperlink ref="A24" location="'22'!A1" display="Tabl. 22. MIESZKANIA, KTÓRYCH BUDOWĘ ROZPOCZĘTO WEDŁUG FORM BUDOWNICTWA – LATA 2012-2016"/>
    <hyperlink ref="A25" location="'23'!A1" display="Tabl. 23. DOMY LETNIE, DOMKI WYPOCZYNKOWE I REZYDENCJE WIEJSKIE ORAZ BUDYNKI ZBIOROWEGO ZAMIESZKANIA ODDANE DO UŻYTKOWANIA W WOJEWÓDZTWIE LUBELSKIM WEDŁUG POWIATÓW – ROK 2016"/>
    <hyperlink ref="A26" location="'24'!A1" display="Tabl. 24.  DOMY LETNIE, DOMKI WYPOCZYNKOWE I REZYDENCJE WIEJSKIE ODDANE DO UŻYTKOWANIA – LATA 2012‑2016"/>
    <hyperlink ref="A27" location="'25'!A1" display="Tabl. 25. BUDYNKI ZBIOROWEGO ZAMIESZKANIA  ODDANE DO UŻYTKOWANIA – LATA 2012-2016"/>
    <hyperlink ref="A28" location="'26'!A1" display="Tabl. 26. DOMY LETNIE, DOMKI WYPOCZYNKOWE I REZYDENCJE WIEJSKIE ORAZ BUDYNKI ZBIOROWEGO ZAMIESZKANIA, NA BUDOWĘ KTÓRYCH WYDANO POZWOLENIA LUB DOKONANO ZGŁOSZENIA Z PROJEKTEM BUDOWLANYM W WOJEWÓDZTWIE LUBELSKIM WEDŁUG POWIATÓW – ROK 2016"/>
    <hyperlink ref="A29" location="'27'!A1" display="Tabl. 27. DOMY LETNIE, DOMKI WYPOCZYNKOWE I REZYDENCJE WIEJSKIE ORAZ BUDYNKI ZBIOROWEGO ZAMIESZKANIA, NA BUDOWĘ KTÓRYCH WYDANO POZWOLENIA LUB DOKONANO ZGŁOSZENIA Z PROJEKTEM BUDOWLANYM – LATA 2012-2016"/>
    <hyperlink ref="A30" location="'1 (28)'!A1" display="Tabl. 1 (28). BUDOWNICTWO NIEMIESZKALNE – LATA 2000-2016"/>
    <hyperlink ref="A31" location="'2 (29)'!A1" display="Tabl. 2 (29). BUDYNKI NIEMIESZKALNE ODDANE DO UŻYTKOWANIA W WOJEWÓDZTWIE LUBELSKIM W PRZEKROJU &quot;MIASTO-WIEŚ&quot; – ROK 2016"/>
    <hyperlink ref="A32" location="'3 (30)'!A1" display="Tabl. 3 (30). HOTELE I BUDYNKI ZAKWATEROWANIA TURYSTYCZNEGO ODDANE DO UŻYTKOWANIA W WOJEWÓDZTWIE LUBELSKIM WEDŁUG PODREGIONÓW, POWIATÓW I GMIN W PRZEKROJU &quot;MIASTO-WIEŚ&quot; – ROK 2016"/>
    <hyperlink ref="A33" location="'4 (31)'!A1" display="Tabl. 4 (31). BUDYNKI BIUROWE ORAZ HANDLOWO-USŁUGOWE ODDANE DO UŻYTKOWANIA W WOJEWÓDZTWIE LUBELSKIM WEDŁUG PODREGIONÓW, POWIATÓW I GMIN W PRZEKROJU &quot;MIASTO-WIEŚ&quot; – ROK 2016"/>
    <hyperlink ref="A34" location="'5 (32)'!A1" display="Tabl. 5 (32). BUDYNKI ŁĄCZNOŚCI, DWORCÓW I TERMINALI, BUDYNKI MUZEÓW I BIBLIOTEK ORAZ BUDYNKI PRZEZNACZONE DO SPRAWOWANIA KULTU RELIGIJNEGO I CZYNNOŚCI RELIGIJNYCH ODDANE DO UŻYTKOWANIA W WOJEWÓDZTWIE LUBELSKIM WEDŁUG PODREGIONÓW, POWIATÓW I GMIN W PRZEKR"/>
    <hyperlink ref="A35" location="'6 (33)'!A1" display="Tabl. 6 (33). BUDYNKI PRZEMYSŁOWE I MAGAZYNOWE ODDANE DO UŻYTKOWANIA W WOJEWÓDZTWIE LUBELSKIM WEDŁUG PODREGIONÓW, POWIATÓW I GMIN W PRZEKROJU &quot;MIASTO-WIEŚ&quot; – ROK 2016"/>
    <hyperlink ref="A36" location="'7 (34)'!A1" display="Tabl. 7 (34). OGÓLNODOSTĘPNE OBIEKTY KULTURALNE ORAZ BUDYNKI SZKÓŁ I INSTYTUCJI BADAWCZYCH ODDANE DO UŻYTKOWANIA W WOJEWÓDZTWIE LUBELSKIM WEDŁUG PODREGIONÓW, POWIATÓW I GMIN W PRZEKROJU &quot;MIASTO-WIEŚ&quot; – ROK 2016"/>
    <hyperlink ref="A37" location="'8 (35)'!A1" display="Tabl. 8 (35). BUDYNKI SZPITALI I ZAKŁADÓW OPIEKI MEDYCZNEJ ORAZ BUDYNKI KULTURY FIZYCZNEJ ODDANE DO UŻYTKOWANIA W WOJEWÓDZTWIE LUBELSKIM WEDŁUG PODREGIONÓW, POWIATÓW I GMIN W PRZEKROJU &quot;MIASTO-WIEŚ&quot; – ROK 2016"/>
    <hyperlink ref="A38" location="'9 (36)'!A1" display="Tabl. 9 (36). BUDYNKI GARAŻY, BUDYNKI GOSPODARSTW ROLNYCH ORAZ POZOSTAŁE BUDYNKI NIEMIESZKALNE ODDANE DO UŻYTKOWANIA W WOJEWÓDZTWIE LUBELSKIM WEDŁUG PODREGIONÓW, POWIATÓW I GMIN W PRZEKROJU &quot;MIASTO-WIEŚ&quot; – ROK 2016"/>
    <hyperlink ref="A39" location="'10 (37)'!A1" display="Tabl. 10 (37). BUDYNKI NIEMIESZKALNE ODDANE DO UŻYTKOWANIA WEDŁUG GRUP PKOB – LATA 2012-2016"/>
    <hyperlink ref="A40" location="'11 (38)'!A1" display="Tabl. 11 (38). BUDYNKI NIEMIESZKALNE ODDANE DO UŻYTKOWANIA WEDŁUG GRUP PKOB (MIASTA WOJEWÓDZKIE) – LATA 2012-2016"/>
    <hyperlink ref="A41" location="'12 (39)'!A1" display="Tabl. 12 (39). NOWE BUDYNKI NIEMIESZKALNE, NA BUDOWĘ KTÓRYCH W WOJEWÓDZTWIE LUBELSKIM WYDANO POZWOLENIA WEDŁUG POWIATÓW – ROK 2016"/>
    <hyperlink ref="A42" location="'13 (40)'!A1" display="Tabl. 13 (40). NOWE BUDYNKI NIEMIESZKALNE ORAZ OBIEKTY INŻYNIERII LĄDOWEJ I WODNEJ, NA BUDOWĘ KTÓRYCH WYDANO POZWOLENIA LUB DOKONANO ZGŁOSZENIA Z PROJEKTEM BUDOWLANYM W WOJEWÓDZTWIE LUBELSKIM WEDŁUG POWIATÓW– ROK 2016"/>
    <hyperlink ref="A43" location="'14 (41)'!A1" display="Tabl. 14 (41). NOWE BUDYNKI NIEMIESZKALNE, NA BUDOWĘ KTÓRYCH WYDANO POZWOLENIA – LATA 2012-2016"/>
    <hyperlink ref="A44" location="'15 (42)'!A1" display="Tabl. 15 (42). NOWE BUDYNKI NIEMIESZKALNE, NA BUDOWĘ KTÓRYCH WYDANO POZWOLENIA (MIASTA WOJEWÓDZKIE) – LATA 2012-2016"/>
    <hyperlink ref="A45" location="'16 (43)'!A1" display="Tabl. 16 (43). POZWOLENIA WYDANE NA BUDOWĘ I ZGŁOSZENIA Z PROJEKTEM BUDOWLANYM BUDOWY NOWYCH OBIEKTÓW INŻYNIERII LĄDOWEJ I WODNEJ – LATA 2012-2016"/>
    <hyperlink ref="A46" location="'17 (44)'!A1" display="Tabl. 17 (44). POZWOLENIA WYDANE NA BUDOWĘ I ZGŁOSZENIA Z PROJEKTEM BUDOWLANYM BUDOWY NOWYCH OBIEKTÓW INŻYNIERII LĄDOWEJ I WODNEJ (MIASTA WOJEWÓDZKIE) – LATA 2012-2016"/>
    <hyperlink ref="A47" location="'1 (45)'!A1" display="Tabl. 1 (45). PRODUKCJA BUDOWLANO-MONTAŻOWA PRZEDSIĘBIORSTW BUDOWLANYCH MAJĄCYCH SIEDZIBĘ W WOJEWÓDZTWIE LUBELSKIM WEDŁUG RODZAJU REALIZOWANYCH OBIEKTÓW BUDOWLANYCH (KLASYFIKACJA PKOB) – LATA 2012-2016"/>
    <hyperlink ref="A48" location="'2 (46)'!A1" display="Tabl. 2 (46). PRODUKCJA BUDOWLANO-MONTAŻOWA PRZEDSIĘBIORSTW BUDOWLANYCH MAJĄCYCH SIEDZIBĘ W WOJEWÓDZTWIE LUBELSKIM WEDŁUG PODSTAWOWEGO RODZAJU DZIAŁALNOŚCI (KLASYFIKACJA – GRUPY PKD) – LATA 2012-2016"/>
    <hyperlink ref="A50" location="'4 (48)'!A1" display="Tabl. 4 (48). PRODUKCJA BUDOWLANO-MONTAŻOWA ZREALIZOWANA WEDŁUG MIEJSCA WYKONYWANIA ROBÓT ORAZ SIEDZIBY ZARZĄDU PRZEDSIĘBIORSTW  – LATA 2012-2016"/>
    <hyperlink ref="A51" location="'5 (49)'!A1" display="Tabl. 5 (49). WYBRANE WSKAŹNIKI DOTYCZĄCE PRODUKCJI BUDOWLANO-MONTAŻOWEJ – LATA 2012-2016"/>
    <hyperlink ref="A49" location="'3(47)'!A1" display="Tabl. 3 (47).  PRODUKCJA BUDOWLANO-MONTAŻOWA PRZEDSIĘBIORSTW BUDOWLANYCH MAJĄCYCH SIEDZIBĘ W WOJEWÓDZTWIE LUBELSKIM ZREALIZOWANA POZA GRANICAMI KRAJU WEDŁUG KRAJÓW-MIEJSC WYKONYWANIA ROBÓT W ROKU 2016"/>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zoomScale="90" zoomScaleNormal="90" workbookViewId="0" topLeftCell="A1">
      <pane ySplit="4" topLeftCell="A5" activePane="bottomLeft" state="frozen"/>
      <selection pane="bottomLeft" activeCell="A1" sqref="A1"/>
    </sheetView>
  </sheetViews>
  <sheetFormatPr defaultColWidth="8.796875" defaultRowHeight="14.25"/>
  <cols>
    <col min="1" max="1" width="27.5" style="0" customWidth="1"/>
    <col min="2" max="2" width="3.69921875" style="0" customWidth="1"/>
    <col min="3" max="4" width="19.5" style="0" customWidth="1"/>
  </cols>
  <sheetData>
    <row r="1" spans="1:5" ht="15">
      <c r="A1" s="134"/>
      <c r="B1" s="121"/>
      <c r="C1" s="122"/>
      <c r="D1" s="418"/>
      <c r="E1" s="121"/>
    </row>
    <row r="2" spans="1:5" ht="49.5" customHeight="1">
      <c r="A2" s="816" t="s">
        <v>588</v>
      </c>
      <c r="B2" s="816"/>
      <c r="C2" s="817"/>
      <c r="D2" s="771"/>
      <c r="E2" s="123"/>
    </row>
    <row r="3" spans="1:5" ht="34.5" customHeight="1">
      <c r="A3" s="818" t="s">
        <v>2</v>
      </c>
      <c r="B3" s="818"/>
      <c r="C3" s="820" t="s">
        <v>413</v>
      </c>
      <c r="D3" s="778"/>
      <c r="E3" s="124"/>
    </row>
    <row r="4" spans="1:5" ht="34.5" customHeight="1" thickBot="1">
      <c r="A4" s="819"/>
      <c r="B4" s="819"/>
      <c r="C4" s="206" t="s">
        <v>271</v>
      </c>
      <c r="D4" s="419" t="s">
        <v>38</v>
      </c>
      <c r="E4" s="124"/>
    </row>
    <row r="5" spans="1:5" ht="18" customHeight="1">
      <c r="A5" s="203" t="s">
        <v>3</v>
      </c>
      <c r="B5" s="146" t="s">
        <v>45</v>
      </c>
      <c r="C5" s="420">
        <v>3.3</v>
      </c>
      <c r="D5" s="421">
        <v>659</v>
      </c>
      <c r="E5" s="121"/>
    </row>
    <row r="6" spans="1:5" ht="15">
      <c r="A6" s="203"/>
      <c r="B6" s="146" t="s">
        <v>46</v>
      </c>
      <c r="C6" s="422">
        <v>4.1</v>
      </c>
      <c r="D6" s="421">
        <v>834</v>
      </c>
      <c r="E6" s="121"/>
    </row>
    <row r="7" spans="1:5" ht="15">
      <c r="A7" s="203"/>
      <c r="B7" s="146" t="s">
        <v>47</v>
      </c>
      <c r="C7" s="422">
        <v>2.6</v>
      </c>
      <c r="D7" s="421">
        <v>513</v>
      </c>
      <c r="E7" s="121"/>
    </row>
    <row r="8" spans="1:5" ht="18" customHeight="1">
      <c r="A8" s="203" t="s">
        <v>48</v>
      </c>
      <c r="B8" s="146" t="s">
        <v>45</v>
      </c>
      <c r="C8" s="422">
        <v>2.7</v>
      </c>
      <c r="D8" s="421">
        <v>529</v>
      </c>
      <c r="E8" s="121"/>
    </row>
    <row r="9" spans="1:5" ht="15">
      <c r="A9" s="203"/>
      <c r="B9" s="147" t="s">
        <v>46</v>
      </c>
      <c r="C9" s="423">
        <v>3</v>
      </c>
      <c r="D9" s="424">
        <v>619</v>
      </c>
      <c r="E9" s="121"/>
    </row>
    <row r="10" spans="1:5" ht="15">
      <c r="A10" s="203"/>
      <c r="B10" s="147" t="s">
        <v>47</v>
      </c>
      <c r="C10" s="423">
        <v>2.5</v>
      </c>
      <c r="D10" s="424">
        <v>474</v>
      </c>
      <c r="E10" s="121"/>
    </row>
    <row r="11" spans="1:5" ht="15">
      <c r="A11" s="204" t="s">
        <v>49</v>
      </c>
      <c r="B11" s="147" t="s">
        <v>45</v>
      </c>
      <c r="C11" s="423">
        <v>2.7</v>
      </c>
      <c r="D11" s="424">
        <v>554</v>
      </c>
      <c r="E11" s="121"/>
    </row>
    <row r="12" spans="1:5" ht="15">
      <c r="A12" s="205"/>
      <c r="B12" s="147" t="s">
        <v>46</v>
      </c>
      <c r="C12" s="423">
        <v>2.6</v>
      </c>
      <c r="D12" s="424">
        <v>480</v>
      </c>
      <c r="E12" s="121"/>
    </row>
    <row r="13" spans="1:5" ht="15">
      <c r="A13" s="205"/>
      <c r="B13" s="147" t="s">
        <v>47</v>
      </c>
      <c r="C13" s="423">
        <v>2.7</v>
      </c>
      <c r="D13" s="424">
        <v>575</v>
      </c>
      <c r="E13" s="121"/>
    </row>
    <row r="14" spans="1:5" ht="15">
      <c r="A14" s="204" t="s">
        <v>67</v>
      </c>
      <c r="B14" s="147" t="s">
        <v>45</v>
      </c>
      <c r="C14" s="423">
        <v>1.6</v>
      </c>
      <c r="D14" s="424">
        <v>291</v>
      </c>
      <c r="E14" s="121"/>
    </row>
    <row r="15" spans="1:5" ht="15">
      <c r="A15" s="205"/>
      <c r="B15" s="147" t="s">
        <v>46</v>
      </c>
      <c r="C15" s="423">
        <v>1.6</v>
      </c>
      <c r="D15" s="424">
        <v>288</v>
      </c>
      <c r="E15" s="121"/>
    </row>
    <row r="16" spans="1:5" ht="15">
      <c r="A16" s="205"/>
      <c r="B16" s="147" t="s">
        <v>47</v>
      </c>
      <c r="C16" s="423">
        <v>1.7</v>
      </c>
      <c r="D16" s="424">
        <v>293</v>
      </c>
      <c r="E16" s="121"/>
    </row>
    <row r="17" spans="1:5" ht="15">
      <c r="A17" s="204" t="s">
        <v>75</v>
      </c>
      <c r="B17" s="147" t="s">
        <v>45</v>
      </c>
      <c r="C17" s="423">
        <v>1.9</v>
      </c>
      <c r="D17" s="424">
        <v>327</v>
      </c>
      <c r="E17" s="121"/>
    </row>
    <row r="18" spans="1:5" ht="15">
      <c r="A18" s="205"/>
      <c r="B18" s="147" t="s">
        <v>46</v>
      </c>
      <c r="C18" s="423">
        <v>2.4</v>
      </c>
      <c r="D18" s="424">
        <v>513</v>
      </c>
      <c r="E18" s="121"/>
    </row>
    <row r="19" spans="1:5" ht="15">
      <c r="A19" s="205"/>
      <c r="B19" s="147" t="s">
        <v>47</v>
      </c>
      <c r="C19" s="423">
        <v>1.7</v>
      </c>
      <c r="D19" s="424">
        <v>276</v>
      </c>
      <c r="E19" s="121"/>
    </row>
    <row r="20" spans="1:5" ht="15">
      <c r="A20" s="204" t="s">
        <v>82</v>
      </c>
      <c r="B20" s="147" t="s">
        <v>45</v>
      </c>
      <c r="C20" s="423">
        <v>2.9</v>
      </c>
      <c r="D20" s="424">
        <v>602</v>
      </c>
      <c r="E20" s="121"/>
    </row>
    <row r="21" spans="1:5" ht="15">
      <c r="A21" s="205"/>
      <c r="B21" s="147" t="s">
        <v>46</v>
      </c>
      <c r="C21" s="423">
        <v>1</v>
      </c>
      <c r="D21" s="424">
        <v>241</v>
      </c>
      <c r="E21" s="121"/>
    </row>
    <row r="22" spans="1:5" ht="15">
      <c r="A22" s="205"/>
      <c r="B22" s="147" t="s">
        <v>47</v>
      </c>
      <c r="C22" s="423">
        <v>3.9</v>
      </c>
      <c r="D22" s="424">
        <v>759</v>
      </c>
      <c r="E22" s="121"/>
    </row>
    <row r="23" spans="1:5" ht="15">
      <c r="A23" s="204" t="s">
        <v>564</v>
      </c>
      <c r="B23" s="147"/>
      <c r="C23" s="423"/>
      <c r="D23" s="113"/>
      <c r="E23" s="121"/>
    </row>
    <row r="24" spans="1:5" ht="15">
      <c r="A24" s="381" t="s">
        <v>52</v>
      </c>
      <c r="B24" s="147" t="s">
        <v>46</v>
      </c>
      <c r="C24" s="423">
        <v>4.1</v>
      </c>
      <c r="D24" s="341">
        <v>861</v>
      </c>
      <c r="E24" s="121"/>
    </row>
    <row r="25" spans="1:5" ht="16.5" customHeight="1">
      <c r="A25" s="203" t="s">
        <v>90</v>
      </c>
      <c r="B25" s="146" t="s">
        <v>45</v>
      </c>
      <c r="C25" s="422">
        <v>1.9</v>
      </c>
      <c r="D25" s="421">
        <v>377</v>
      </c>
      <c r="E25" s="121"/>
    </row>
    <row r="26" spans="1:5" ht="15">
      <c r="A26" s="203"/>
      <c r="B26" s="147" t="s">
        <v>46</v>
      </c>
      <c r="C26" s="423">
        <v>1.9</v>
      </c>
      <c r="D26" s="424">
        <v>391</v>
      </c>
      <c r="E26" s="121"/>
    </row>
    <row r="27" spans="1:5" ht="15">
      <c r="A27" s="203"/>
      <c r="B27" s="147" t="s">
        <v>47</v>
      </c>
      <c r="C27" s="423">
        <v>1.8</v>
      </c>
      <c r="D27" s="424">
        <v>367</v>
      </c>
      <c r="E27" s="121"/>
    </row>
    <row r="28" spans="1:5" ht="15">
      <c r="A28" s="204" t="s">
        <v>91</v>
      </c>
      <c r="B28" s="147" t="s">
        <v>45</v>
      </c>
      <c r="C28" s="423">
        <v>2.3</v>
      </c>
      <c r="D28" s="424">
        <v>482</v>
      </c>
      <c r="E28" s="121"/>
    </row>
    <row r="29" spans="1:5" ht="15">
      <c r="A29" s="205"/>
      <c r="B29" s="147" t="s">
        <v>46</v>
      </c>
      <c r="C29" s="423">
        <v>2.6</v>
      </c>
      <c r="D29" s="424">
        <v>540</v>
      </c>
      <c r="E29" s="121"/>
    </row>
    <row r="30" spans="1:5" ht="15">
      <c r="A30" s="205"/>
      <c r="B30" s="147" t="s">
        <v>47</v>
      </c>
      <c r="C30" s="423">
        <v>2.2</v>
      </c>
      <c r="D30" s="424">
        <v>454</v>
      </c>
      <c r="E30" s="121"/>
    </row>
    <row r="31" spans="1:5" ht="15">
      <c r="A31" s="204" t="s">
        <v>105</v>
      </c>
      <c r="B31" s="147" t="s">
        <v>45</v>
      </c>
      <c r="C31" s="423">
        <v>2.5</v>
      </c>
      <c r="D31" s="424">
        <v>483</v>
      </c>
      <c r="E31" s="121"/>
    </row>
    <row r="32" spans="1:5" ht="15">
      <c r="A32" s="205"/>
      <c r="B32" s="147" t="s">
        <v>46</v>
      </c>
      <c r="C32" s="423">
        <v>1.9</v>
      </c>
      <c r="D32" s="424">
        <v>314</v>
      </c>
      <c r="E32" s="121"/>
    </row>
    <row r="33" spans="1:5" ht="15">
      <c r="A33" s="205"/>
      <c r="B33" s="147" t="s">
        <v>47</v>
      </c>
      <c r="C33" s="423">
        <v>2.5</v>
      </c>
      <c r="D33" s="424">
        <v>499</v>
      </c>
      <c r="E33" s="121"/>
    </row>
    <row r="34" spans="1:5" ht="15">
      <c r="A34" s="204" t="s">
        <v>118</v>
      </c>
      <c r="B34" s="147" t="s">
        <v>45</v>
      </c>
      <c r="C34" s="423">
        <v>0.9</v>
      </c>
      <c r="D34" s="424">
        <v>167</v>
      </c>
      <c r="E34" s="121"/>
    </row>
    <row r="35" spans="1:5" ht="15">
      <c r="A35" s="205"/>
      <c r="B35" s="147" t="s">
        <v>46</v>
      </c>
      <c r="C35" s="423">
        <v>1.3</v>
      </c>
      <c r="D35" s="424">
        <v>282</v>
      </c>
      <c r="E35" s="121"/>
    </row>
    <row r="36" spans="1:5" ht="15">
      <c r="A36" s="205"/>
      <c r="B36" s="147" t="s">
        <v>47</v>
      </c>
      <c r="C36" s="423">
        <v>0.7</v>
      </c>
      <c r="D36" s="424">
        <v>128</v>
      </c>
      <c r="E36" s="121"/>
    </row>
    <row r="37" spans="1:5" ht="15">
      <c r="A37" s="204" t="s">
        <v>126</v>
      </c>
      <c r="B37" s="147" t="s">
        <v>45</v>
      </c>
      <c r="C37" s="423">
        <v>1.6</v>
      </c>
      <c r="D37" s="424">
        <v>315</v>
      </c>
      <c r="E37" s="121"/>
    </row>
    <row r="38" spans="1:5" ht="15">
      <c r="A38" s="205"/>
      <c r="B38" s="147" t="s">
        <v>46</v>
      </c>
      <c r="C38" s="423">
        <v>1.5</v>
      </c>
      <c r="D38" s="424">
        <v>282</v>
      </c>
      <c r="E38" s="121"/>
    </row>
    <row r="39" spans="1:5" ht="15">
      <c r="A39" s="205"/>
      <c r="B39" s="147" t="s">
        <v>47</v>
      </c>
      <c r="C39" s="423">
        <v>1.6</v>
      </c>
      <c r="D39" s="424">
        <v>330</v>
      </c>
      <c r="E39" s="121"/>
    </row>
    <row r="40" spans="1:5" ht="15">
      <c r="A40" s="204" t="s">
        <v>134</v>
      </c>
      <c r="B40" s="147" t="s">
        <v>45</v>
      </c>
      <c r="C40" s="423">
        <v>1.1</v>
      </c>
      <c r="D40" s="424">
        <v>225</v>
      </c>
      <c r="E40" s="121"/>
    </row>
    <row r="41" spans="1:5" ht="15">
      <c r="A41" s="205"/>
      <c r="B41" s="147" t="s">
        <v>46</v>
      </c>
      <c r="C41" s="423">
        <v>1.5</v>
      </c>
      <c r="D41" s="424">
        <v>303</v>
      </c>
      <c r="E41" s="121"/>
    </row>
    <row r="42" spans="1:5" ht="15">
      <c r="A42" s="205"/>
      <c r="B42" s="147" t="s">
        <v>47</v>
      </c>
      <c r="C42" s="423">
        <v>1</v>
      </c>
      <c r="D42" s="424">
        <v>190</v>
      </c>
      <c r="E42" s="121"/>
    </row>
    <row r="43" spans="1:5" ht="15">
      <c r="A43" s="204" t="s">
        <v>143</v>
      </c>
      <c r="B43" s="147" t="s">
        <v>45</v>
      </c>
      <c r="C43" s="423">
        <v>2.1</v>
      </c>
      <c r="D43" s="424">
        <v>447</v>
      </c>
      <c r="E43" s="121"/>
    </row>
    <row r="44" spans="1:5" ht="15">
      <c r="A44" s="205"/>
      <c r="B44" s="147" t="s">
        <v>46</v>
      </c>
      <c r="C44" s="423">
        <v>1.8</v>
      </c>
      <c r="D44" s="424">
        <v>323</v>
      </c>
      <c r="E44" s="121"/>
    </row>
    <row r="45" spans="1:5" ht="15">
      <c r="A45" s="205"/>
      <c r="B45" s="147" t="s">
        <v>47</v>
      </c>
      <c r="C45" s="423">
        <v>2.2</v>
      </c>
      <c r="D45" s="424">
        <v>465</v>
      </c>
      <c r="E45" s="121"/>
    </row>
    <row r="46" spans="1:5" ht="15">
      <c r="A46" s="204" t="s">
        <v>565</v>
      </c>
      <c r="B46" s="147"/>
      <c r="C46" s="353"/>
      <c r="D46" s="341"/>
      <c r="E46" s="121"/>
    </row>
    <row r="47" spans="1:5" ht="15">
      <c r="A47" s="381" t="s">
        <v>107</v>
      </c>
      <c r="B47" s="147" t="s">
        <v>46</v>
      </c>
      <c r="C47" s="353">
        <v>2</v>
      </c>
      <c r="D47" s="341">
        <v>401</v>
      </c>
      <c r="E47" s="121"/>
    </row>
    <row r="48" spans="1:5" ht="15">
      <c r="A48" s="381" t="s">
        <v>156</v>
      </c>
      <c r="B48" s="147" t="s">
        <v>46</v>
      </c>
      <c r="C48" s="353">
        <v>2.1</v>
      </c>
      <c r="D48" s="341">
        <v>430</v>
      </c>
      <c r="E48" s="121"/>
    </row>
    <row r="49" spans="1:5" ht="18" customHeight="1">
      <c r="A49" s="203" t="s">
        <v>158</v>
      </c>
      <c r="B49" s="146" t="s">
        <v>45</v>
      </c>
      <c r="C49" s="422">
        <v>5.4</v>
      </c>
      <c r="D49" s="421">
        <v>1095</v>
      </c>
      <c r="E49" s="121"/>
    </row>
    <row r="50" spans="1:5" ht="15">
      <c r="A50" s="203"/>
      <c r="B50" s="147" t="s">
        <v>46</v>
      </c>
      <c r="C50" s="423">
        <v>6</v>
      </c>
      <c r="D50" s="424">
        <v>1212</v>
      </c>
      <c r="E50" s="121"/>
    </row>
    <row r="51" spans="1:5" ht="15">
      <c r="A51" s="203"/>
      <c r="B51" s="147" t="s">
        <v>47</v>
      </c>
      <c r="C51" s="423">
        <v>4.4</v>
      </c>
      <c r="D51" s="424">
        <v>902</v>
      </c>
      <c r="E51" s="121"/>
    </row>
    <row r="52" spans="1:5" ht="15">
      <c r="A52" s="204" t="s">
        <v>159</v>
      </c>
      <c r="B52" s="147" t="s">
        <v>45</v>
      </c>
      <c r="C52" s="423">
        <v>3.1</v>
      </c>
      <c r="D52" s="424">
        <v>597</v>
      </c>
      <c r="E52" s="121"/>
    </row>
    <row r="53" spans="1:5" ht="15">
      <c r="A53" s="205"/>
      <c r="B53" s="147" t="s">
        <v>46</v>
      </c>
      <c r="C53" s="423">
        <v>3.6</v>
      </c>
      <c r="D53" s="424">
        <v>656</v>
      </c>
      <c r="E53" s="121"/>
    </row>
    <row r="54" spans="1:5" ht="15">
      <c r="A54" s="205"/>
      <c r="B54" s="147" t="s">
        <v>47</v>
      </c>
      <c r="C54" s="423">
        <v>2.9</v>
      </c>
      <c r="D54" s="424">
        <v>568</v>
      </c>
      <c r="E54" s="121"/>
    </row>
    <row r="55" spans="1:5" ht="15">
      <c r="A55" s="204" t="s">
        <v>172</v>
      </c>
      <c r="B55" s="147" t="s">
        <v>45</v>
      </c>
      <c r="C55" s="423">
        <v>5</v>
      </c>
      <c r="D55" s="424">
        <v>1083</v>
      </c>
      <c r="E55" s="121"/>
    </row>
    <row r="56" spans="1:5" ht="15">
      <c r="A56" s="205"/>
      <c r="B56" s="147" t="s">
        <v>46</v>
      </c>
      <c r="C56" s="423">
        <v>1.5</v>
      </c>
      <c r="D56" s="424">
        <v>290</v>
      </c>
      <c r="E56" s="121"/>
    </row>
    <row r="57" spans="1:5" ht="15">
      <c r="A57" s="205"/>
      <c r="B57" s="147" t="s">
        <v>47</v>
      </c>
      <c r="C57" s="423">
        <v>5.3</v>
      </c>
      <c r="D57" s="424">
        <v>1160</v>
      </c>
      <c r="E57" s="121"/>
    </row>
    <row r="58" spans="1:5" ht="15">
      <c r="A58" s="204" t="s">
        <v>189</v>
      </c>
      <c r="B58" s="147" t="s">
        <v>45</v>
      </c>
      <c r="C58" s="423">
        <v>4.3</v>
      </c>
      <c r="D58" s="424">
        <v>779</v>
      </c>
      <c r="E58" s="121"/>
    </row>
    <row r="59" spans="1:5" ht="15">
      <c r="A59" s="205"/>
      <c r="B59" s="147" t="s">
        <v>46</v>
      </c>
      <c r="C59" s="423">
        <v>4.7</v>
      </c>
      <c r="D59" s="424">
        <v>820</v>
      </c>
      <c r="E59" s="121"/>
    </row>
    <row r="60" spans="1:5" ht="15">
      <c r="A60" s="205"/>
      <c r="B60" s="147" t="s">
        <v>47</v>
      </c>
      <c r="C60" s="423">
        <v>4.1</v>
      </c>
      <c r="D60" s="424">
        <v>757</v>
      </c>
      <c r="E60" s="121"/>
    </row>
    <row r="61" spans="1:5" ht="15">
      <c r="A61" s="204" t="s">
        <v>196</v>
      </c>
      <c r="B61" s="147" t="s">
        <v>45</v>
      </c>
      <c r="C61" s="423">
        <v>3.3</v>
      </c>
      <c r="D61" s="424">
        <v>677</v>
      </c>
      <c r="E61" s="121"/>
    </row>
    <row r="62" spans="1:5" ht="15">
      <c r="A62" s="205"/>
      <c r="B62" s="147" t="s">
        <v>46</v>
      </c>
      <c r="C62" s="423">
        <v>3</v>
      </c>
      <c r="D62" s="424">
        <v>648</v>
      </c>
      <c r="E62" s="121"/>
    </row>
    <row r="63" spans="1:5" ht="15">
      <c r="A63" s="205"/>
      <c r="B63" s="147" t="s">
        <v>47</v>
      </c>
      <c r="C63" s="423">
        <v>3.7</v>
      </c>
      <c r="D63" s="424">
        <v>714</v>
      </c>
      <c r="E63" s="121"/>
    </row>
    <row r="64" spans="1:5" ht="15">
      <c r="A64" s="204" t="s">
        <v>564</v>
      </c>
      <c r="B64" s="147"/>
      <c r="C64" s="353"/>
      <c r="D64" s="341"/>
      <c r="E64" s="121"/>
    </row>
    <row r="65" spans="1:5" ht="15">
      <c r="A65" s="381" t="s">
        <v>303</v>
      </c>
      <c r="B65" s="147" t="s">
        <v>46</v>
      </c>
      <c r="C65" s="353">
        <v>6.7</v>
      </c>
      <c r="D65" s="341">
        <v>1392</v>
      </c>
      <c r="E65" s="121"/>
    </row>
    <row r="66" spans="1:5" ht="18" customHeight="1">
      <c r="A66" s="203" t="s">
        <v>202</v>
      </c>
      <c r="B66" s="146" t="s">
        <v>45</v>
      </c>
      <c r="C66" s="422">
        <v>2.4</v>
      </c>
      <c r="D66" s="421">
        <v>483</v>
      </c>
      <c r="E66" s="121"/>
    </row>
    <row r="67" spans="1:5" ht="15">
      <c r="A67" s="203"/>
      <c r="B67" s="147" t="s">
        <v>46</v>
      </c>
      <c r="C67" s="423">
        <v>3</v>
      </c>
      <c r="D67" s="424">
        <v>651</v>
      </c>
      <c r="E67" s="121"/>
    </row>
    <row r="68" spans="1:5" ht="15">
      <c r="A68" s="203"/>
      <c r="B68" s="147" t="s">
        <v>47</v>
      </c>
      <c r="C68" s="423">
        <v>2.1</v>
      </c>
      <c r="D68" s="424">
        <v>392</v>
      </c>
      <c r="E68" s="121"/>
    </row>
    <row r="69" spans="1:5" ht="15">
      <c r="A69" s="204" t="s">
        <v>203</v>
      </c>
      <c r="B69" s="147" t="s">
        <v>45</v>
      </c>
      <c r="C69" s="423">
        <v>1.1</v>
      </c>
      <c r="D69" s="424">
        <v>207</v>
      </c>
      <c r="E69" s="121"/>
    </row>
    <row r="70" spans="1:5" ht="15">
      <c r="A70" s="205"/>
      <c r="B70" s="147" t="s">
        <v>46</v>
      </c>
      <c r="C70" s="423">
        <v>1.2</v>
      </c>
      <c r="D70" s="424">
        <v>203</v>
      </c>
      <c r="E70" s="121"/>
    </row>
    <row r="71" spans="1:5" ht="15">
      <c r="A71" s="205"/>
      <c r="B71" s="147" t="s">
        <v>47</v>
      </c>
      <c r="C71" s="423">
        <v>1</v>
      </c>
      <c r="D71" s="424">
        <v>210</v>
      </c>
      <c r="E71" s="121"/>
    </row>
    <row r="72" spans="1:5" ht="15">
      <c r="A72" s="204" t="s">
        <v>209</v>
      </c>
      <c r="B72" s="147" t="s">
        <v>45</v>
      </c>
      <c r="C72" s="423">
        <v>2.2</v>
      </c>
      <c r="D72" s="424">
        <v>489</v>
      </c>
      <c r="E72" s="121"/>
    </row>
    <row r="73" spans="1:5" ht="15">
      <c r="A73" s="205"/>
      <c r="B73" s="147" t="s">
        <v>46</v>
      </c>
      <c r="C73" s="423">
        <v>2.9</v>
      </c>
      <c r="D73" s="424">
        <v>708</v>
      </c>
      <c r="E73" s="121"/>
    </row>
    <row r="74" spans="1:5" ht="15">
      <c r="A74" s="205"/>
      <c r="B74" s="147" t="s">
        <v>47</v>
      </c>
      <c r="C74" s="423">
        <v>1.7</v>
      </c>
      <c r="D74" s="424">
        <v>362</v>
      </c>
      <c r="E74" s="121"/>
    </row>
    <row r="75" spans="1:5" ht="15">
      <c r="A75" s="204" t="s">
        <v>219</v>
      </c>
      <c r="B75" s="147" t="s">
        <v>45</v>
      </c>
      <c r="C75" s="423">
        <v>3.2</v>
      </c>
      <c r="D75" s="424">
        <v>535</v>
      </c>
      <c r="E75" s="121"/>
    </row>
    <row r="76" spans="1:5" ht="15">
      <c r="A76" s="205"/>
      <c r="B76" s="147" t="s">
        <v>46</v>
      </c>
      <c r="C76" s="423">
        <v>3.5</v>
      </c>
      <c r="D76" s="424">
        <v>699</v>
      </c>
      <c r="E76" s="121"/>
    </row>
    <row r="77" spans="1:5" ht="15">
      <c r="A77" s="205"/>
      <c r="B77" s="147" t="s">
        <v>47</v>
      </c>
      <c r="C77" s="423">
        <v>3.1</v>
      </c>
      <c r="D77" s="424">
        <v>479</v>
      </c>
      <c r="E77" s="121"/>
    </row>
    <row r="78" spans="1:5" ht="15">
      <c r="A78" s="204" t="s">
        <v>228</v>
      </c>
      <c r="B78" s="147" t="s">
        <v>45</v>
      </c>
      <c r="C78" s="423">
        <v>1.7</v>
      </c>
      <c r="D78" s="424">
        <v>340</v>
      </c>
      <c r="E78" s="121"/>
    </row>
    <row r="79" spans="1:5" ht="15">
      <c r="A79" s="205"/>
      <c r="B79" s="147" t="s">
        <v>46</v>
      </c>
      <c r="C79" s="423">
        <v>1.2</v>
      </c>
      <c r="D79" s="424">
        <v>208</v>
      </c>
      <c r="E79" s="121"/>
    </row>
    <row r="80" spans="1:5" ht="15">
      <c r="A80" s="205"/>
      <c r="B80" s="147" t="s">
        <v>47</v>
      </c>
      <c r="C80" s="423">
        <v>1.9</v>
      </c>
      <c r="D80" s="424">
        <v>405</v>
      </c>
      <c r="E80" s="121"/>
    </row>
    <row r="81" spans="1:5" ht="15">
      <c r="A81" s="204" t="s">
        <v>236</v>
      </c>
      <c r="B81" s="147" t="s">
        <v>45</v>
      </c>
      <c r="C81" s="423">
        <v>3.5</v>
      </c>
      <c r="D81" s="424">
        <v>770</v>
      </c>
      <c r="E81" s="121"/>
    </row>
    <row r="82" spans="1:5" ht="15">
      <c r="A82" s="205"/>
      <c r="B82" s="147" t="s">
        <v>46</v>
      </c>
      <c r="C82" s="423">
        <v>4.9</v>
      </c>
      <c r="D82" s="424">
        <v>1103</v>
      </c>
      <c r="E82" s="121"/>
    </row>
    <row r="83" spans="1:5" ht="15">
      <c r="A83" s="205"/>
      <c r="B83" s="147" t="s">
        <v>47</v>
      </c>
      <c r="C83" s="423">
        <v>2.2</v>
      </c>
      <c r="D83" s="424">
        <v>476</v>
      </c>
      <c r="E83" s="121"/>
    </row>
    <row r="84" spans="1:5" ht="15">
      <c r="A84" s="204" t="s">
        <v>247</v>
      </c>
      <c r="B84" s="147" t="s">
        <v>45</v>
      </c>
      <c r="C84" s="423">
        <v>1.3</v>
      </c>
      <c r="D84" s="424">
        <v>241</v>
      </c>
      <c r="E84" s="121"/>
    </row>
    <row r="85" spans="1:5" ht="15">
      <c r="A85" s="205"/>
      <c r="B85" s="147" t="s">
        <v>46</v>
      </c>
      <c r="C85" s="423">
        <v>1.1</v>
      </c>
      <c r="D85" s="424">
        <v>254</v>
      </c>
      <c r="E85" s="121"/>
    </row>
    <row r="86" spans="1:5" ht="15">
      <c r="A86" s="205"/>
      <c r="B86" s="147" t="s">
        <v>47</v>
      </c>
      <c r="C86" s="423">
        <v>1.4</v>
      </c>
      <c r="D86" s="424">
        <v>233</v>
      </c>
      <c r="E86" s="121"/>
    </row>
  </sheetData>
  <mergeCells count="3">
    <mergeCell ref="A2:D2"/>
    <mergeCell ref="A3:B4"/>
    <mergeCell ref="C3:D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90" zoomScaleNormal="90" workbookViewId="0" topLeftCell="A1">
      <pane ySplit="4" topLeftCell="A5" activePane="bottomLeft" state="frozen"/>
      <selection pane="bottomLeft" activeCell="A1" sqref="A1"/>
    </sheetView>
  </sheetViews>
  <sheetFormatPr defaultColWidth="8.796875" defaultRowHeight="14.25"/>
  <cols>
    <col min="1" max="1" width="29.8984375" style="0" customWidth="1"/>
    <col min="2" max="4" width="11.19921875" style="0" customWidth="1"/>
    <col min="5" max="6" width="15" style="0" customWidth="1"/>
  </cols>
  <sheetData>
    <row r="1" spans="1:6" ht="15">
      <c r="A1" s="624"/>
      <c r="B1" s="624"/>
      <c r="C1" s="624"/>
      <c r="D1" s="624"/>
      <c r="E1" s="624"/>
      <c r="F1" s="624"/>
    </row>
    <row r="2" spans="1:6" ht="34.5" customHeight="1">
      <c r="A2" s="821" t="s">
        <v>819</v>
      </c>
      <c r="B2" s="822"/>
      <c r="C2" s="822"/>
      <c r="D2" s="822"/>
      <c r="E2" s="822"/>
      <c r="F2" s="822"/>
    </row>
    <row r="3" spans="1:6" ht="37.5" customHeight="1">
      <c r="A3" s="823" t="s">
        <v>6</v>
      </c>
      <c r="B3" s="825" t="s">
        <v>820</v>
      </c>
      <c r="C3" s="827" t="s">
        <v>1</v>
      </c>
      <c r="D3" s="827" t="s">
        <v>821</v>
      </c>
      <c r="E3" s="764" t="s">
        <v>822</v>
      </c>
      <c r="F3" s="829" t="s">
        <v>823</v>
      </c>
    </row>
    <row r="4" spans="1:6" ht="37.5" customHeight="1" thickBot="1">
      <c r="A4" s="824"/>
      <c r="B4" s="826"/>
      <c r="C4" s="828"/>
      <c r="D4" s="828"/>
      <c r="E4" s="797"/>
      <c r="F4" s="830"/>
    </row>
    <row r="5" spans="1:6" ht="18" customHeight="1">
      <c r="A5" s="625" t="s">
        <v>824</v>
      </c>
      <c r="B5" s="630">
        <v>3831</v>
      </c>
      <c r="C5" s="631">
        <v>6814</v>
      </c>
      <c r="D5" s="632">
        <v>4.4</v>
      </c>
      <c r="E5" s="632">
        <v>102.1</v>
      </c>
      <c r="F5" s="632">
        <v>48.4</v>
      </c>
    </row>
    <row r="6" spans="1:6" ht="15">
      <c r="A6" s="626" t="s">
        <v>825</v>
      </c>
      <c r="B6" s="633"/>
      <c r="C6" s="634"/>
      <c r="D6" s="635"/>
      <c r="E6" s="635"/>
      <c r="F6" s="635"/>
    </row>
    <row r="7" spans="1:6" ht="15">
      <c r="A7" s="627">
        <v>1</v>
      </c>
      <c r="B7" s="636">
        <v>996</v>
      </c>
      <c r="C7" s="637">
        <v>998</v>
      </c>
      <c r="D7" s="638">
        <v>4.9</v>
      </c>
      <c r="E7" s="638">
        <v>119.2</v>
      </c>
      <c r="F7" s="638">
        <v>41.6</v>
      </c>
    </row>
    <row r="8" spans="1:6" ht="15">
      <c r="A8" s="627">
        <v>2</v>
      </c>
      <c r="B8" s="636">
        <v>2707</v>
      </c>
      <c r="C8" s="637">
        <v>2815</v>
      </c>
      <c r="D8" s="638">
        <v>5.9</v>
      </c>
      <c r="E8" s="638">
        <v>144.7</v>
      </c>
      <c r="F8" s="638">
        <v>62.6</v>
      </c>
    </row>
    <row r="9" spans="1:6" ht="15">
      <c r="A9" s="627">
        <v>3</v>
      </c>
      <c r="B9" s="636">
        <v>65</v>
      </c>
      <c r="C9" s="637">
        <v>358</v>
      </c>
      <c r="D9" s="638">
        <v>3.6</v>
      </c>
      <c r="E9" s="638">
        <v>77.8</v>
      </c>
      <c r="F9" s="638">
        <v>34</v>
      </c>
    </row>
    <row r="10" spans="1:6" ht="15">
      <c r="A10" s="627">
        <v>4</v>
      </c>
      <c r="B10" s="636">
        <v>37</v>
      </c>
      <c r="C10" s="637">
        <v>1444</v>
      </c>
      <c r="D10" s="638">
        <v>3</v>
      </c>
      <c r="E10" s="638">
        <v>53.8</v>
      </c>
      <c r="F10" s="638">
        <v>23.3</v>
      </c>
    </row>
    <row r="11" spans="1:6" ht="15">
      <c r="A11" s="627">
        <v>5</v>
      </c>
      <c r="B11" s="636">
        <v>8</v>
      </c>
      <c r="C11" s="637">
        <v>311</v>
      </c>
      <c r="D11" s="638">
        <v>2.7</v>
      </c>
      <c r="E11" s="638">
        <v>53.9</v>
      </c>
      <c r="F11" s="638">
        <v>24.7</v>
      </c>
    </row>
    <row r="12" spans="1:6" ht="15">
      <c r="A12" s="627">
        <v>6</v>
      </c>
      <c r="B12" s="636">
        <v>11</v>
      </c>
      <c r="C12" s="637">
        <v>494</v>
      </c>
      <c r="D12" s="638">
        <v>2.8</v>
      </c>
      <c r="E12" s="638">
        <v>51.7</v>
      </c>
      <c r="F12" s="638">
        <v>19.9</v>
      </c>
    </row>
    <row r="13" spans="1:6" ht="15">
      <c r="A13" s="627">
        <v>7</v>
      </c>
      <c r="B13" s="636">
        <v>4</v>
      </c>
      <c r="C13" s="637">
        <v>182</v>
      </c>
      <c r="D13" s="638">
        <v>2.8</v>
      </c>
      <c r="E13" s="638">
        <v>51.3</v>
      </c>
      <c r="F13" s="638">
        <v>18.7</v>
      </c>
    </row>
    <row r="14" spans="1:6" ht="15">
      <c r="A14" s="627" t="s">
        <v>826</v>
      </c>
      <c r="B14" s="636">
        <v>3</v>
      </c>
      <c r="C14" s="637">
        <v>212</v>
      </c>
      <c r="D14" s="638">
        <v>2.9</v>
      </c>
      <c r="E14" s="638">
        <v>56.4</v>
      </c>
      <c r="F14" s="638">
        <v>24</v>
      </c>
    </row>
    <row r="15" spans="1:6" ht="18" customHeight="1">
      <c r="A15" s="625" t="s">
        <v>335</v>
      </c>
      <c r="B15" s="636"/>
      <c r="C15" s="637"/>
      <c r="D15" s="637"/>
      <c r="E15" s="637"/>
      <c r="F15" s="637"/>
    </row>
    <row r="16" spans="1:6" ht="18" customHeight="1">
      <c r="A16" s="628" t="s">
        <v>373</v>
      </c>
      <c r="B16" s="639">
        <v>3743</v>
      </c>
      <c r="C16" s="640">
        <v>3805</v>
      </c>
      <c r="D16" s="641">
        <v>5.7</v>
      </c>
      <c r="E16" s="641">
        <v>140.5</v>
      </c>
      <c r="F16" s="641">
        <v>57.9</v>
      </c>
    </row>
    <row r="17" spans="1:6" ht="15">
      <c r="A17" s="627" t="s">
        <v>825</v>
      </c>
      <c r="B17" s="636"/>
      <c r="C17" s="637"/>
      <c r="D17" s="638"/>
      <c r="E17" s="638"/>
      <c r="F17" s="638"/>
    </row>
    <row r="18" spans="1:6" ht="15">
      <c r="A18" s="629">
        <v>1</v>
      </c>
      <c r="B18" s="636">
        <v>996</v>
      </c>
      <c r="C18" s="637">
        <v>998</v>
      </c>
      <c r="D18" s="638">
        <v>4.852705410821644</v>
      </c>
      <c r="E18" s="638">
        <v>119.17334669338678</v>
      </c>
      <c r="F18" s="638">
        <v>41.646045336623345</v>
      </c>
    </row>
    <row r="19" spans="1:6" ht="15">
      <c r="A19" s="629">
        <v>2</v>
      </c>
      <c r="B19" s="636">
        <v>2699</v>
      </c>
      <c r="C19" s="637">
        <v>2756</v>
      </c>
      <c r="D19" s="638">
        <v>5.948476052249637</v>
      </c>
      <c r="E19" s="638">
        <v>146.7434687953556</v>
      </c>
      <c r="F19" s="638">
        <v>62.904282755981384</v>
      </c>
    </row>
    <row r="20" spans="1:6" ht="15">
      <c r="A20" s="629">
        <v>3</v>
      </c>
      <c r="B20" s="636">
        <v>47</v>
      </c>
      <c r="C20" s="637">
        <v>50</v>
      </c>
      <c r="D20" s="638">
        <v>6.54</v>
      </c>
      <c r="E20" s="638">
        <v>207.1</v>
      </c>
      <c r="F20" s="638">
        <v>70.27510964436146</v>
      </c>
    </row>
    <row r="21" spans="1:6" ht="15">
      <c r="A21" s="629">
        <v>4</v>
      </c>
      <c r="B21" s="636">
        <v>1</v>
      </c>
      <c r="C21" s="637">
        <v>1</v>
      </c>
      <c r="D21" s="638">
        <v>8</v>
      </c>
      <c r="E21" s="638">
        <v>829</v>
      </c>
      <c r="F21" s="638">
        <v>35</v>
      </c>
    </row>
    <row r="22" spans="1:6" ht="18" customHeight="1">
      <c r="A22" s="628" t="s">
        <v>374</v>
      </c>
      <c r="B22" s="639">
        <v>88</v>
      </c>
      <c r="C22" s="640">
        <v>3009</v>
      </c>
      <c r="D22" s="641">
        <v>2.9</v>
      </c>
      <c r="E22" s="641">
        <v>53.5</v>
      </c>
      <c r="F22" s="641">
        <v>22.1</v>
      </c>
    </row>
    <row r="23" spans="1:6" ht="15">
      <c r="A23" s="627" t="s">
        <v>825</v>
      </c>
      <c r="B23" s="633"/>
      <c r="C23" s="634"/>
      <c r="D23" s="635"/>
      <c r="E23" s="635"/>
      <c r="F23" s="635"/>
    </row>
    <row r="24" spans="1:6" ht="15">
      <c r="A24" s="629">
        <v>2</v>
      </c>
      <c r="B24" s="633">
        <v>8</v>
      </c>
      <c r="C24" s="634">
        <v>59</v>
      </c>
      <c r="D24" s="635">
        <v>2.288135593220339</v>
      </c>
      <c r="E24" s="635">
        <v>48.59322033898305</v>
      </c>
      <c r="F24" s="635">
        <v>18.891026452347806</v>
      </c>
    </row>
    <row r="25" spans="1:6" ht="15">
      <c r="A25" s="629">
        <v>3</v>
      </c>
      <c r="B25" s="633">
        <v>18</v>
      </c>
      <c r="C25" s="634">
        <v>308</v>
      </c>
      <c r="D25" s="635">
        <v>3.090909090909091</v>
      </c>
      <c r="E25" s="635">
        <v>56.753246753246756</v>
      </c>
      <c r="F25" s="635">
        <v>19.369905846288592</v>
      </c>
    </row>
    <row r="26" spans="1:6" ht="15">
      <c r="A26" s="629">
        <v>4</v>
      </c>
      <c r="B26" s="636">
        <v>36</v>
      </c>
      <c r="C26" s="637">
        <v>1443</v>
      </c>
      <c r="D26" s="638">
        <v>2.9826749826749825</v>
      </c>
      <c r="E26" s="638">
        <v>53.291753291753295</v>
      </c>
      <c r="F26" s="638">
        <v>23.196914160536096</v>
      </c>
    </row>
    <row r="27" spans="1:6" ht="15">
      <c r="A27" s="629">
        <v>5</v>
      </c>
      <c r="B27" s="636">
        <v>8</v>
      </c>
      <c r="C27" s="637">
        <v>311</v>
      </c>
      <c r="D27" s="638">
        <v>2.7363344051446945</v>
      </c>
      <c r="E27" s="638">
        <v>53.90353697749196</v>
      </c>
      <c r="F27" s="638">
        <v>24.66958467901864</v>
      </c>
    </row>
    <row r="28" spans="1:6" ht="15">
      <c r="A28" s="629">
        <v>6</v>
      </c>
      <c r="B28" s="636">
        <v>11</v>
      </c>
      <c r="C28" s="637">
        <v>494</v>
      </c>
      <c r="D28" s="638">
        <v>2.7935222672064777</v>
      </c>
      <c r="E28" s="638">
        <v>51.72267206477733</v>
      </c>
      <c r="F28" s="638">
        <v>19.861799806154234</v>
      </c>
    </row>
    <row r="29" spans="1:6" ht="15">
      <c r="A29" s="629">
        <v>7</v>
      </c>
      <c r="B29" s="636">
        <v>4</v>
      </c>
      <c r="C29" s="637">
        <v>182</v>
      </c>
      <c r="D29" s="638">
        <v>2.78021978021978</v>
      </c>
      <c r="E29" s="638">
        <v>51.324175824175825</v>
      </c>
      <c r="F29" s="638">
        <v>18.701360658491517</v>
      </c>
    </row>
    <row r="30" spans="1:6" ht="15">
      <c r="A30" s="629">
        <v>8</v>
      </c>
      <c r="B30" s="636">
        <v>1</v>
      </c>
      <c r="C30" s="637">
        <v>50</v>
      </c>
      <c r="D30" s="638">
        <v>3.08</v>
      </c>
      <c r="E30" s="638">
        <v>52.06</v>
      </c>
      <c r="F30" s="638">
        <v>17</v>
      </c>
    </row>
    <row r="31" spans="1:6" ht="15">
      <c r="A31" s="629">
        <v>9</v>
      </c>
      <c r="B31" s="636">
        <v>1</v>
      </c>
      <c r="C31" s="637">
        <v>81</v>
      </c>
      <c r="D31" s="638">
        <v>2.6790123456790123</v>
      </c>
      <c r="E31" s="638">
        <v>56.135802469135804</v>
      </c>
      <c r="F31" s="638">
        <v>16</v>
      </c>
    </row>
    <row r="32" spans="1:6" ht="15">
      <c r="A32" s="629">
        <v>11</v>
      </c>
      <c r="B32" s="636">
        <v>1</v>
      </c>
      <c r="C32" s="637">
        <v>81</v>
      </c>
      <c r="D32" s="638">
        <v>3.0123456790123457</v>
      </c>
      <c r="E32" s="638">
        <v>59.30864197530864</v>
      </c>
      <c r="F32" s="638">
        <v>31</v>
      </c>
    </row>
  </sheetData>
  <mergeCells count="7">
    <mergeCell ref="A2:F2"/>
    <mergeCell ref="A3:A4"/>
    <mergeCell ref="B3:B4"/>
    <mergeCell ref="C3:C4"/>
    <mergeCell ref="D3:D4"/>
    <mergeCell ref="E3:E4"/>
    <mergeCell ref="F3:F4"/>
  </mergeCells>
  <printOptions/>
  <pageMargins left="0.7" right="0.7" top="0.75" bottom="0.75" header="0.3" footer="0.3"/>
  <pageSetup horizontalDpi="600" verticalDpi="600" orientation="portrait" paperSize="9" scale="8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65"/>
  <sheetViews>
    <sheetView zoomScale="90" zoomScaleNormal="90" workbookViewId="0" topLeftCell="A1">
      <pane xSplit="2" ySplit="5" topLeftCell="C6" activePane="bottomRight" state="frozen"/>
      <selection pane="topRight" activeCell="A1" sqref="A1"/>
      <selection pane="bottomLeft" activeCell="A1" sqref="A1"/>
      <selection pane="bottomRight" activeCell="A1" sqref="A1"/>
    </sheetView>
  </sheetViews>
  <sheetFormatPr defaultColWidth="8.796875" defaultRowHeight="14.25"/>
  <cols>
    <col min="1" max="1" width="41.69921875" style="0" customWidth="1"/>
    <col min="2" max="2" width="4.8984375" style="0" customWidth="1"/>
    <col min="3" max="5" width="14" style="0" customWidth="1"/>
    <col min="6" max="6" width="12.5" style="0" customWidth="1"/>
    <col min="7" max="11" width="11.69921875" style="0" customWidth="1"/>
  </cols>
  <sheetData>
    <row r="2" spans="1:11" ht="18" customHeight="1">
      <c r="A2" s="831" t="s">
        <v>595</v>
      </c>
      <c r="B2" s="831"/>
      <c r="C2" s="831"/>
      <c r="D2" s="831"/>
      <c r="E2" s="831"/>
      <c r="F2" s="831"/>
      <c r="G2" s="831"/>
      <c r="H2" s="831"/>
      <c r="I2" s="831"/>
      <c r="J2" s="831"/>
      <c r="K2" s="831"/>
    </row>
    <row r="3" spans="1:11" ht="20.25" customHeight="1">
      <c r="A3" s="832" t="s">
        <v>414</v>
      </c>
      <c r="B3" s="833"/>
      <c r="C3" s="838" t="s">
        <v>575</v>
      </c>
      <c r="D3" s="841" t="s">
        <v>527</v>
      </c>
      <c r="E3" s="842"/>
      <c r="F3" s="842"/>
      <c r="G3" s="842"/>
      <c r="H3" s="842"/>
      <c r="I3" s="842"/>
      <c r="J3" s="842"/>
      <c r="K3" s="842"/>
    </row>
    <row r="4" spans="1:11" ht="21" customHeight="1">
      <c r="A4" s="834"/>
      <c r="B4" s="835"/>
      <c r="C4" s="839"/>
      <c r="D4" s="838" t="s">
        <v>540</v>
      </c>
      <c r="E4" s="843" t="s">
        <v>335</v>
      </c>
      <c r="F4" s="844"/>
      <c r="G4" s="838" t="s">
        <v>528</v>
      </c>
      <c r="H4" s="845" t="s">
        <v>529</v>
      </c>
      <c r="I4" s="838" t="s">
        <v>530</v>
      </c>
      <c r="J4" s="845" t="s">
        <v>534</v>
      </c>
      <c r="K4" s="847" t="s">
        <v>535</v>
      </c>
    </row>
    <row r="5" spans="1:11" ht="59.25" customHeight="1" thickBot="1">
      <c r="A5" s="836"/>
      <c r="B5" s="837"/>
      <c r="C5" s="840"/>
      <c r="D5" s="840"/>
      <c r="E5" s="409" t="s">
        <v>576</v>
      </c>
      <c r="F5" s="409" t="s">
        <v>577</v>
      </c>
      <c r="G5" s="840"/>
      <c r="H5" s="846"/>
      <c r="I5" s="840"/>
      <c r="J5" s="846"/>
      <c r="K5" s="848"/>
    </row>
    <row r="6" spans="1:11" ht="18.75" customHeight="1">
      <c r="A6" s="195" t="s">
        <v>4</v>
      </c>
      <c r="B6" s="149" t="s">
        <v>14</v>
      </c>
      <c r="C6" s="642">
        <v>3831</v>
      </c>
      <c r="D6" s="643">
        <v>3675</v>
      </c>
      <c r="E6" s="642">
        <v>3549</v>
      </c>
      <c r="F6" s="644">
        <v>126</v>
      </c>
      <c r="G6" s="644">
        <v>13</v>
      </c>
      <c r="H6" s="644">
        <v>141</v>
      </c>
      <c r="I6" s="645">
        <v>1</v>
      </c>
      <c r="J6" s="645">
        <v>1</v>
      </c>
      <c r="K6" s="645" t="s">
        <v>421</v>
      </c>
    </row>
    <row r="7" spans="1:11" ht="15">
      <c r="A7" s="208" t="s">
        <v>578</v>
      </c>
      <c r="B7" s="149" t="s">
        <v>15</v>
      </c>
      <c r="C7" s="643">
        <v>6814</v>
      </c>
      <c r="D7" s="646">
        <v>4276</v>
      </c>
      <c r="E7" s="646">
        <v>3567</v>
      </c>
      <c r="F7" s="646">
        <v>709</v>
      </c>
      <c r="G7" s="646">
        <v>411</v>
      </c>
      <c r="H7" s="646">
        <v>2079</v>
      </c>
      <c r="I7" s="646">
        <v>20</v>
      </c>
      <c r="J7" s="646">
        <v>28</v>
      </c>
      <c r="K7" s="646" t="s">
        <v>421</v>
      </c>
    </row>
    <row r="8" spans="1:11" ht="15">
      <c r="A8" s="208" t="s">
        <v>578</v>
      </c>
      <c r="B8" s="149" t="s">
        <v>16</v>
      </c>
      <c r="C8" s="647">
        <v>102.05474024068096</v>
      </c>
      <c r="D8" s="647">
        <v>128.47731524789523</v>
      </c>
      <c r="E8" s="647">
        <v>141.55256518082422</v>
      </c>
      <c r="F8" s="647">
        <v>62.69534555712271</v>
      </c>
      <c r="G8" s="647">
        <v>55.82238442822384</v>
      </c>
      <c r="H8" s="647">
        <v>58.2025012025012</v>
      </c>
      <c r="I8" s="648">
        <v>32.1</v>
      </c>
      <c r="J8" s="648">
        <v>51.57142857142857</v>
      </c>
      <c r="K8" s="648" t="s">
        <v>421</v>
      </c>
    </row>
    <row r="9" spans="1:11" ht="15">
      <c r="A9" s="208" t="s">
        <v>578</v>
      </c>
      <c r="B9" s="149" t="s">
        <v>17</v>
      </c>
      <c r="C9" s="647">
        <v>4.44892867625477</v>
      </c>
      <c r="D9" s="647">
        <v>5.322029934518241</v>
      </c>
      <c r="E9" s="647">
        <v>5.714325763947294</v>
      </c>
      <c r="F9" s="647">
        <v>3.3483779971791257</v>
      </c>
      <c r="G9" s="647">
        <v>2.7883211678832116</v>
      </c>
      <c r="H9" s="647">
        <v>3.0322270322270324</v>
      </c>
      <c r="I9" s="648">
        <v>2.2</v>
      </c>
      <c r="J9" s="648">
        <v>2.2857142857142856</v>
      </c>
      <c r="K9" s="648" t="s">
        <v>421</v>
      </c>
    </row>
    <row r="10" spans="1:11" ht="15">
      <c r="A10" s="208"/>
      <c r="B10" s="149" t="s">
        <v>0</v>
      </c>
      <c r="C10" s="647">
        <v>48.4</v>
      </c>
      <c r="D10" s="647">
        <v>56.4</v>
      </c>
      <c r="E10" s="647">
        <v>59.9</v>
      </c>
      <c r="F10" s="647">
        <v>21</v>
      </c>
      <c r="G10" s="647">
        <v>30.4</v>
      </c>
      <c r="H10" s="647">
        <v>21</v>
      </c>
      <c r="I10" s="648">
        <v>11</v>
      </c>
      <c r="J10" s="648">
        <v>11</v>
      </c>
      <c r="K10" s="648" t="s">
        <v>421</v>
      </c>
    </row>
    <row r="11" spans="1:11" ht="15">
      <c r="A11" s="209" t="s">
        <v>875</v>
      </c>
      <c r="B11" s="131" t="s">
        <v>578</v>
      </c>
      <c r="C11" s="649" t="s">
        <v>578</v>
      </c>
      <c r="D11" s="650" t="s">
        <v>578</v>
      </c>
      <c r="E11" s="650" t="s">
        <v>578</v>
      </c>
      <c r="F11" s="650" t="s">
        <v>578</v>
      </c>
      <c r="G11" s="650" t="s">
        <v>578</v>
      </c>
      <c r="H11" s="650" t="s">
        <v>578</v>
      </c>
      <c r="I11" s="650" t="s">
        <v>578</v>
      </c>
      <c r="J11" s="650" t="s">
        <v>578</v>
      </c>
      <c r="K11" s="650" t="s">
        <v>578</v>
      </c>
    </row>
    <row r="12" spans="1:11" ht="15">
      <c r="A12" s="210" t="s">
        <v>827</v>
      </c>
      <c r="B12" s="131" t="s">
        <v>14</v>
      </c>
      <c r="C12" s="651">
        <v>3781</v>
      </c>
      <c r="D12" s="651">
        <v>3633</v>
      </c>
      <c r="E12" s="651">
        <v>3507</v>
      </c>
      <c r="F12" s="651">
        <v>126</v>
      </c>
      <c r="G12" s="651">
        <v>12</v>
      </c>
      <c r="H12" s="651">
        <v>135</v>
      </c>
      <c r="I12" s="651">
        <v>1</v>
      </c>
      <c r="J12" s="651" t="s">
        <v>421</v>
      </c>
      <c r="K12" s="652" t="s">
        <v>421</v>
      </c>
    </row>
    <row r="13" spans="1:11" ht="15">
      <c r="A13" s="210" t="s">
        <v>578</v>
      </c>
      <c r="B13" s="131" t="s">
        <v>15</v>
      </c>
      <c r="C13" s="651">
        <v>6394</v>
      </c>
      <c r="D13" s="651">
        <v>4234</v>
      </c>
      <c r="E13" s="651">
        <v>3525</v>
      </c>
      <c r="F13" s="651">
        <v>709</v>
      </c>
      <c r="G13" s="651">
        <v>386</v>
      </c>
      <c r="H13" s="651">
        <v>1754</v>
      </c>
      <c r="I13" s="652">
        <v>20</v>
      </c>
      <c r="J13" s="652" t="s">
        <v>421</v>
      </c>
      <c r="K13" s="652" t="s">
        <v>421</v>
      </c>
    </row>
    <row r="14" spans="1:11" ht="15">
      <c r="A14" s="210" t="s">
        <v>578</v>
      </c>
      <c r="B14" s="131" t="s">
        <v>16</v>
      </c>
      <c r="C14" s="653">
        <v>104.9743509540194</v>
      </c>
      <c r="D14" s="653">
        <v>128.56872933396315</v>
      </c>
      <c r="E14" s="653">
        <v>141.8181560283688</v>
      </c>
      <c r="F14" s="653">
        <v>62.69534555712271</v>
      </c>
      <c r="G14" s="653">
        <v>55.96373056994819</v>
      </c>
      <c r="H14" s="653">
        <v>59.63625997719498</v>
      </c>
      <c r="I14" s="654">
        <v>32.1</v>
      </c>
      <c r="J14" s="654" t="s">
        <v>421</v>
      </c>
      <c r="K14" s="654" t="s">
        <v>421</v>
      </c>
    </row>
    <row r="15" spans="1:11" ht="15">
      <c r="A15" s="210"/>
      <c r="B15" s="131" t="s">
        <v>17</v>
      </c>
      <c r="C15" s="653">
        <v>4.5387863622145765</v>
      </c>
      <c r="D15" s="653">
        <v>5.323334907888522</v>
      </c>
      <c r="E15" s="653">
        <v>5.7205673758865245</v>
      </c>
      <c r="F15" s="653">
        <v>3.3483779971791257</v>
      </c>
      <c r="G15" s="653">
        <v>2.761658031088083</v>
      </c>
      <c r="H15" s="653">
        <v>3.062713797035348</v>
      </c>
      <c r="I15" s="654">
        <v>2.2</v>
      </c>
      <c r="J15" s="654" t="s">
        <v>421</v>
      </c>
      <c r="K15" s="654" t="s">
        <v>421</v>
      </c>
    </row>
    <row r="16" spans="1:11" ht="15">
      <c r="A16" s="210"/>
      <c r="B16" s="131" t="s">
        <v>0</v>
      </c>
      <c r="C16" s="653">
        <v>49.4</v>
      </c>
      <c r="D16" s="653">
        <v>56.5</v>
      </c>
      <c r="E16" s="653">
        <v>60</v>
      </c>
      <c r="F16" s="653">
        <v>21</v>
      </c>
      <c r="G16" s="653">
        <v>31.5</v>
      </c>
      <c r="H16" s="653">
        <v>21.2</v>
      </c>
      <c r="I16" s="654">
        <v>11</v>
      </c>
      <c r="J16" s="654" t="s">
        <v>421</v>
      </c>
      <c r="K16" s="654" t="s">
        <v>421</v>
      </c>
    </row>
    <row r="17" spans="1:11" ht="15">
      <c r="A17" s="210" t="s">
        <v>828</v>
      </c>
      <c r="B17" s="131" t="s">
        <v>14</v>
      </c>
      <c r="C17" s="649">
        <v>2</v>
      </c>
      <c r="D17" s="650" t="s">
        <v>421</v>
      </c>
      <c r="E17" s="650" t="s">
        <v>421</v>
      </c>
      <c r="F17" s="650" t="s">
        <v>421</v>
      </c>
      <c r="G17" s="650">
        <v>1</v>
      </c>
      <c r="H17" s="650" t="s">
        <v>421</v>
      </c>
      <c r="I17" s="650" t="s">
        <v>421</v>
      </c>
      <c r="J17" s="650">
        <v>1</v>
      </c>
      <c r="K17" s="650" t="s">
        <v>421</v>
      </c>
    </row>
    <row r="18" spans="1:11" ht="15">
      <c r="A18" s="210" t="s">
        <v>578</v>
      </c>
      <c r="B18" s="131" t="s">
        <v>15</v>
      </c>
      <c r="C18" s="651">
        <v>53</v>
      </c>
      <c r="D18" s="651" t="s">
        <v>421</v>
      </c>
      <c r="E18" s="651" t="s">
        <v>421</v>
      </c>
      <c r="F18" s="651" t="s">
        <v>421</v>
      </c>
      <c r="G18" s="651">
        <v>25</v>
      </c>
      <c r="H18" s="650" t="s">
        <v>421</v>
      </c>
      <c r="I18" s="652" t="s">
        <v>421</v>
      </c>
      <c r="J18" s="652">
        <v>28</v>
      </c>
      <c r="K18" s="652" t="s">
        <v>421</v>
      </c>
    </row>
    <row r="19" spans="1:11" ht="15">
      <c r="A19" s="210" t="s">
        <v>578</v>
      </c>
      <c r="B19" s="131" t="s">
        <v>16</v>
      </c>
      <c r="C19" s="653">
        <v>52.54716981132076</v>
      </c>
      <c r="D19" s="654" t="s">
        <v>421</v>
      </c>
      <c r="E19" s="654" t="s">
        <v>421</v>
      </c>
      <c r="F19" s="654" t="s">
        <v>421</v>
      </c>
      <c r="G19" s="654">
        <v>53.64</v>
      </c>
      <c r="H19" s="654" t="s">
        <v>421</v>
      </c>
      <c r="I19" s="654" t="s">
        <v>421</v>
      </c>
      <c r="J19" s="654">
        <v>51.57142857142857</v>
      </c>
      <c r="K19" s="654" t="s">
        <v>421</v>
      </c>
    </row>
    <row r="20" spans="1:11" ht="15">
      <c r="A20" s="210"/>
      <c r="B20" s="131" t="s">
        <v>17</v>
      </c>
      <c r="C20" s="653">
        <v>2.7169811320754715</v>
      </c>
      <c r="D20" s="653" t="s">
        <v>421</v>
      </c>
      <c r="E20" s="653" t="s">
        <v>421</v>
      </c>
      <c r="F20" s="653" t="s">
        <v>421</v>
      </c>
      <c r="G20" s="653">
        <v>3.2</v>
      </c>
      <c r="H20" s="654" t="s">
        <v>421</v>
      </c>
      <c r="I20" s="654" t="s">
        <v>421</v>
      </c>
      <c r="J20" s="654">
        <v>2.2857142857142856</v>
      </c>
      <c r="K20" s="654" t="s">
        <v>421</v>
      </c>
    </row>
    <row r="21" spans="1:11" ht="15">
      <c r="A21" s="210"/>
      <c r="B21" s="131" t="s">
        <v>0</v>
      </c>
      <c r="C21" s="653">
        <v>11.5</v>
      </c>
      <c r="D21" s="654" t="s">
        <v>421</v>
      </c>
      <c r="E21" s="654" t="s">
        <v>421</v>
      </c>
      <c r="F21" s="654" t="s">
        <v>421</v>
      </c>
      <c r="G21" s="654">
        <v>12</v>
      </c>
      <c r="H21" s="654" t="s">
        <v>421</v>
      </c>
      <c r="I21" s="654" t="s">
        <v>421</v>
      </c>
      <c r="J21" s="654">
        <v>11</v>
      </c>
      <c r="K21" s="654" t="s">
        <v>421</v>
      </c>
    </row>
    <row r="22" spans="1:11" ht="15">
      <c r="A22" s="666" t="s">
        <v>829</v>
      </c>
      <c r="B22" s="131" t="s">
        <v>14</v>
      </c>
      <c r="C22" s="651">
        <v>6</v>
      </c>
      <c r="D22" s="651" t="s">
        <v>421</v>
      </c>
      <c r="E22" s="651" t="s">
        <v>421</v>
      </c>
      <c r="F22" s="651" t="s">
        <v>421</v>
      </c>
      <c r="G22" s="651" t="s">
        <v>421</v>
      </c>
      <c r="H22" s="651">
        <v>6</v>
      </c>
      <c r="I22" s="654" t="s">
        <v>421</v>
      </c>
      <c r="J22" s="654" t="s">
        <v>421</v>
      </c>
      <c r="K22" s="654" t="s">
        <v>421</v>
      </c>
    </row>
    <row r="23" spans="1:11" ht="15">
      <c r="A23" s="210" t="s">
        <v>578</v>
      </c>
      <c r="B23" s="131" t="s">
        <v>15</v>
      </c>
      <c r="C23" s="651">
        <v>325</v>
      </c>
      <c r="D23" s="651" t="s">
        <v>421</v>
      </c>
      <c r="E23" s="651" t="s">
        <v>421</v>
      </c>
      <c r="F23" s="651" t="s">
        <v>421</v>
      </c>
      <c r="G23" s="651" t="s">
        <v>421</v>
      </c>
      <c r="H23" s="651">
        <v>325</v>
      </c>
      <c r="I23" s="651" t="s">
        <v>421</v>
      </c>
      <c r="J23" s="651" t="s">
        <v>421</v>
      </c>
      <c r="K23" s="654" t="s">
        <v>421</v>
      </c>
    </row>
    <row r="24" spans="1:11" ht="15">
      <c r="A24" s="210" t="s">
        <v>578</v>
      </c>
      <c r="B24" s="131" t="s">
        <v>16</v>
      </c>
      <c r="C24" s="653">
        <v>50.464615384615385</v>
      </c>
      <c r="D24" s="654" t="s">
        <v>421</v>
      </c>
      <c r="E24" s="654" t="s">
        <v>421</v>
      </c>
      <c r="F24" s="654" t="s">
        <v>421</v>
      </c>
      <c r="G24" s="654" t="s">
        <v>421</v>
      </c>
      <c r="H24" s="654">
        <v>50.464615384615385</v>
      </c>
      <c r="I24" s="654" t="s">
        <v>421</v>
      </c>
      <c r="J24" s="654" t="s">
        <v>421</v>
      </c>
      <c r="K24" s="654" t="s">
        <v>421</v>
      </c>
    </row>
    <row r="25" spans="1:11" ht="15">
      <c r="A25" s="210"/>
      <c r="B25" s="131" t="s">
        <v>17</v>
      </c>
      <c r="C25" s="653">
        <v>2.8676923076923075</v>
      </c>
      <c r="D25" s="654" t="s">
        <v>421</v>
      </c>
      <c r="E25" s="654" t="s">
        <v>421</v>
      </c>
      <c r="F25" s="654" t="s">
        <v>421</v>
      </c>
      <c r="G25" s="654" t="s">
        <v>421</v>
      </c>
      <c r="H25" s="654">
        <v>2.8676923076923075</v>
      </c>
      <c r="I25" s="654" t="s">
        <v>421</v>
      </c>
      <c r="J25" s="654" t="s">
        <v>421</v>
      </c>
      <c r="K25" s="654" t="s">
        <v>421</v>
      </c>
    </row>
    <row r="26" spans="1:11" ht="15">
      <c r="A26" s="210"/>
      <c r="B26" s="131" t="s">
        <v>0</v>
      </c>
      <c r="C26" s="653">
        <v>19.9</v>
      </c>
      <c r="D26" s="654" t="s">
        <v>421</v>
      </c>
      <c r="E26" s="654" t="s">
        <v>421</v>
      </c>
      <c r="F26" s="654" t="s">
        <v>421</v>
      </c>
      <c r="G26" s="654" t="s">
        <v>421</v>
      </c>
      <c r="H26" s="654">
        <v>19.9</v>
      </c>
      <c r="I26" s="654" t="s">
        <v>421</v>
      </c>
      <c r="J26" s="654" t="s">
        <v>421</v>
      </c>
      <c r="K26" s="654" t="s">
        <v>421</v>
      </c>
    </row>
    <row r="27" spans="1:11" ht="15">
      <c r="A27" s="210" t="s">
        <v>830</v>
      </c>
      <c r="B27" s="131" t="s">
        <v>14</v>
      </c>
      <c r="C27" s="649">
        <v>42</v>
      </c>
      <c r="D27" s="650">
        <v>42</v>
      </c>
      <c r="E27" s="650">
        <v>42</v>
      </c>
      <c r="F27" s="649" t="s">
        <v>421</v>
      </c>
      <c r="G27" s="650" t="s">
        <v>421</v>
      </c>
      <c r="H27" s="650" t="s">
        <v>421</v>
      </c>
      <c r="I27" s="650" t="s">
        <v>421</v>
      </c>
      <c r="J27" s="650" t="s">
        <v>421</v>
      </c>
      <c r="K27" s="650" t="s">
        <v>421</v>
      </c>
    </row>
    <row r="28" spans="1:11" ht="15">
      <c r="A28" s="622" t="s">
        <v>578</v>
      </c>
      <c r="B28" s="131" t="s">
        <v>15</v>
      </c>
      <c r="C28" s="649">
        <v>42</v>
      </c>
      <c r="D28" s="650">
        <v>42</v>
      </c>
      <c r="E28" s="650">
        <v>42</v>
      </c>
      <c r="F28" s="649" t="s">
        <v>421</v>
      </c>
      <c r="G28" s="651" t="s">
        <v>421</v>
      </c>
      <c r="H28" s="651" t="s">
        <v>421</v>
      </c>
      <c r="I28" s="652" t="s">
        <v>421</v>
      </c>
      <c r="J28" s="652" t="s">
        <v>421</v>
      </c>
      <c r="K28" s="652" t="s">
        <v>421</v>
      </c>
    </row>
    <row r="29" spans="1:11" ht="15">
      <c r="A29" s="208" t="s">
        <v>578</v>
      </c>
      <c r="B29" s="131" t="s">
        <v>16</v>
      </c>
      <c r="C29" s="653">
        <v>119.26190476190476</v>
      </c>
      <c r="D29" s="654">
        <v>119.26190476190476</v>
      </c>
      <c r="E29" s="654">
        <v>119.26190476190476</v>
      </c>
      <c r="F29" s="653" t="s">
        <v>421</v>
      </c>
      <c r="G29" s="653" t="s">
        <v>421</v>
      </c>
      <c r="H29" s="653" t="s">
        <v>421</v>
      </c>
      <c r="I29" s="654" t="s">
        <v>421</v>
      </c>
      <c r="J29" s="654" t="s">
        <v>421</v>
      </c>
      <c r="K29" s="654" t="s">
        <v>421</v>
      </c>
    </row>
    <row r="30" spans="1:11" ht="15">
      <c r="A30" s="208"/>
      <c r="B30" s="131" t="s">
        <v>17</v>
      </c>
      <c r="C30" s="653">
        <v>5.190476190476191</v>
      </c>
      <c r="D30" s="654">
        <v>5.190476190476191</v>
      </c>
      <c r="E30" s="654">
        <v>5.190476190476191</v>
      </c>
      <c r="F30" s="653" t="s">
        <v>421</v>
      </c>
      <c r="G30" s="653" t="s">
        <v>421</v>
      </c>
      <c r="H30" s="653" t="s">
        <v>421</v>
      </c>
      <c r="I30" s="654" t="s">
        <v>421</v>
      </c>
      <c r="J30" s="654" t="s">
        <v>421</v>
      </c>
      <c r="K30" s="654" t="s">
        <v>421</v>
      </c>
    </row>
    <row r="31" spans="1:11" ht="15">
      <c r="A31" s="208"/>
      <c r="B31" s="131" t="s">
        <v>0</v>
      </c>
      <c r="C31" s="653">
        <v>46</v>
      </c>
      <c r="D31" s="654">
        <v>46</v>
      </c>
      <c r="E31" s="654">
        <v>46</v>
      </c>
      <c r="F31" s="653" t="s">
        <v>421</v>
      </c>
      <c r="G31" s="653" t="s">
        <v>421</v>
      </c>
      <c r="H31" s="653" t="s">
        <v>421</v>
      </c>
      <c r="I31" s="654" t="s">
        <v>421</v>
      </c>
      <c r="J31" s="654" t="s">
        <v>421</v>
      </c>
      <c r="K31" s="654" t="s">
        <v>421</v>
      </c>
    </row>
    <row r="32" spans="1:11" ht="15">
      <c r="A32" s="209" t="s">
        <v>578</v>
      </c>
      <c r="B32" s="131" t="s">
        <v>578</v>
      </c>
      <c r="C32" s="649" t="s">
        <v>578</v>
      </c>
      <c r="D32" s="650" t="s">
        <v>578</v>
      </c>
      <c r="E32" s="650" t="s">
        <v>578</v>
      </c>
      <c r="F32" s="649" t="s">
        <v>578</v>
      </c>
      <c r="G32" s="650" t="s">
        <v>578</v>
      </c>
      <c r="H32" s="650" t="s">
        <v>578</v>
      </c>
      <c r="I32" s="650" t="s">
        <v>578</v>
      </c>
      <c r="J32" s="650" t="s">
        <v>578</v>
      </c>
      <c r="K32" s="650" t="s">
        <v>578</v>
      </c>
    </row>
    <row r="33" spans="1:11" ht="15">
      <c r="A33" s="207" t="s">
        <v>48</v>
      </c>
      <c r="B33" s="131" t="s">
        <v>14</v>
      </c>
      <c r="C33" s="649">
        <v>585</v>
      </c>
      <c r="D33" s="650">
        <v>575</v>
      </c>
      <c r="E33" s="650">
        <v>544</v>
      </c>
      <c r="F33" s="649">
        <v>31</v>
      </c>
      <c r="G33" s="649">
        <v>1</v>
      </c>
      <c r="H33" s="650">
        <v>9</v>
      </c>
      <c r="I33" s="650" t="s">
        <v>421</v>
      </c>
      <c r="J33" s="650" t="s">
        <v>421</v>
      </c>
      <c r="K33" s="650" t="s">
        <v>421</v>
      </c>
    </row>
    <row r="34" spans="1:11" ht="15">
      <c r="A34" s="210" t="s">
        <v>578</v>
      </c>
      <c r="B34" s="131" t="s">
        <v>15</v>
      </c>
      <c r="C34" s="649">
        <v>787</v>
      </c>
      <c r="D34" s="650">
        <v>682</v>
      </c>
      <c r="E34" s="650">
        <v>544</v>
      </c>
      <c r="F34" s="649">
        <v>138</v>
      </c>
      <c r="G34" s="651">
        <v>28</v>
      </c>
      <c r="H34" s="651">
        <v>77</v>
      </c>
      <c r="I34" s="652" t="s">
        <v>421</v>
      </c>
      <c r="J34" s="652" t="s">
        <v>421</v>
      </c>
      <c r="K34" s="652" t="s">
        <v>421</v>
      </c>
    </row>
    <row r="35" spans="1:11" ht="15">
      <c r="A35" s="210" t="s">
        <v>578</v>
      </c>
      <c r="B35" s="131" t="s">
        <v>16</v>
      </c>
      <c r="C35" s="653">
        <v>114.61245235069886</v>
      </c>
      <c r="D35" s="654">
        <v>122.9574780058651</v>
      </c>
      <c r="E35" s="654">
        <v>139.4246323529412</v>
      </c>
      <c r="F35" s="653">
        <v>58.04347826086956</v>
      </c>
      <c r="G35" s="653">
        <v>51.32142857142857</v>
      </c>
      <c r="H35" s="653">
        <v>63.714285714285715</v>
      </c>
      <c r="I35" s="654" t="s">
        <v>421</v>
      </c>
      <c r="J35" s="654" t="s">
        <v>421</v>
      </c>
      <c r="K35" s="654" t="s">
        <v>421</v>
      </c>
    </row>
    <row r="36" spans="1:11" ht="15">
      <c r="A36" s="210"/>
      <c r="B36" s="131" t="s">
        <v>17</v>
      </c>
      <c r="C36" s="653">
        <v>4.958068614993647</v>
      </c>
      <c r="D36" s="654">
        <v>5.247800586510264</v>
      </c>
      <c r="E36" s="654">
        <v>5.786764705882353</v>
      </c>
      <c r="F36" s="653">
        <v>3.1231884057971016</v>
      </c>
      <c r="G36" s="653">
        <v>3.2857142857142856</v>
      </c>
      <c r="H36" s="653">
        <v>3</v>
      </c>
      <c r="I36" s="654" t="s">
        <v>421</v>
      </c>
      <c r="J36" s="654" t="s">
        <v>421</v>
      </c>
      <c r="K36" s="654" t="s">
        <v>421</v>
      </c>
    </row>
    <row r="37" spans="1:11" ht="15">
      <c r="A37" s="210"/>
      <c r="B37" s="131" t="s">
        <v>0</v>
      </c>
      <c r="C37" s="653">
        <v>57.9</v>
      </c>
      <c r="D37" s="654">
        <v>61.3</v>
      </c>
      <c r="E37" s="654">
        <v>65.6</v>
      </c>
      <c r="F37" s="653">
        <v>18.4</v>
      </c>
      <c r="G37" s="653">
        <v>16</v>
      </c>
      <c r="H37" s="653">
        <v>52.4</v>
      </c>
      <c r="I37" s="654" t="s">
        <v>421</v>
      </c>
      <c r="J37" s="654" t="s">
        <v>421</v>
      </c>
      <c r="K37" s="654" t="s">
        <v>421</v>
      </c>
    </row>
    <row r="38" spans="1:11" ht="15">
      <c r="A38" s="209" t="s">
        <v>875</v>
      </c>
      <c r="B38" s="131" t="s">
        <v>578</v>
      </c>
      <c r="C38" s="649"/>
      <c r="D38" s="657"/>
      <c r="E38" s="650"/>
      <c r="F38" s="654"/>
      <c r="G38" s="654"/>
      <c r="H38" s="654"/>
      <c r="I38" s="654"/>
      <c r="J38" s="654"/>
      <c r="K38" s="654"/>
    </row>
    <row r="39" spans="1:11" ht="15">
      <c r="A39" s="210" t="s">
        <v>827</v>
      </c>
      <c r="B39" s="131" t="s">
        <v>14</v>
      </c>
      <c r="C39" s="651">
        <v>583</v>
      </c>
      <c r="D39" s="651">
        <v>573</v>
      </c>
      <c r="E39" s="651">
        <v>542</v>
      </c>
      <c r="F39" s="651">
        <v>31</v>
      </c>
      <c r="G39" s="651">
        <v>1</v>
      </c>
      <c r="H39" s="651">
        <v>9</v>
      </c>
      <c r="I39" s="651" t="s">
        <v>421</v>
      </c>
      <c r="J39" s="651" t="s">
        <v>421</v>
      </c>
      <c r="K39" s="652" t="s">
        <v>421</v>
      </c>
    </row>
    <row r="40" spans="1:11" ht="15">
      <c r="A40" s="210" t="s">
        <v>578</v>
      </c>
      <c r="B40" s="131" t="s">
        <v>15</v>
      </c>
      <c r="C40" s="651">
        <v>785</v>
      </c>
      <c r="D40" s="651">
        <v>680</v>
      </c>
      <c r="E40" s="651">
        <v>542</v>
      </c>
      <c r="F40" s="651">
        <v>138</v>
      </c>
      <c r="G40" s="651">
        <v>28</v>
      </c>
      <c r="H40" s="651">
        <v>77</v>
      </c>
      <c r="I40" s="652" t="s">
        <v>421</v>
      </c>
      <c r="J40" s="654" t="s">
        <v>421</v>
      </c>
      <c r="K40" s="654" t="s">
        <v>421</v>
      </c>
    </row>
    <row r="41" spans="1:11" ht="15">
      <c r="A41" s="210" t="s">
        <v>578</v>
      </c>
      <c r="B41" s="131" t="s">
        <v>16</v>
      </c>
      <c r="C41" s="653">
        <v>114.64458598726115</v>
      </c>
      <c r="D41" s="654">
        <v>123.01911764705882</v>
      </c>
      <c r="E41" s="654">
        <v>139.56273062730628</v>
      </c>
      <c r="F41" s="654">
        <v>58.04347826086956</v>
      </c>
      <c r="G41" s="654">
        <v>51.32142857142857</v>
      </c>
      <c r="H41" s="654">
        <v>63.714285714285715</v>
      </c>
      <c r="I41" s="654" t="s">
        <v>421</v>
      </c>
      <c r="J41" s="654" t="s">
        <v>421</v>
      </c>
      <c r="K41" s="654" t="s">
        <v>421</v>
      </c>
    </row>
    <row r="42" spans="1:11" ht="15">
      <c r="A42" s="210"/>
      <c r="B42" s="131" t="s">
        <v>17</v>
      </c>
      <c r="C42" s="653">
        <v>4.959235668789809</v>
      </c>
      <c r="D42" s="654">
        <v>5.25</v>
      </c>
      <c r="E42" s="654">
        <v>5.791512915129151</v>
      </c>
      <c r="F42" s="654">
        <v>3.1231884057971016</v>
      </c>
      <c r="G42" s="654">
        <v>3.2857142857142856</v>
      </c>
      <c r="H42" s="654">
        <v>3</v>
      </c>
      <c r="I42" s="654" t="s">
        <v>421</v>
      </c>
      <c r="J42" s="654" t="s">
        <v>421</v>
      </c>
      <c r="K42" s="654" t="s">
        <v>421</v>
      </c>
    </row>
    <row r="43" spans="1:11" ht="15">
      <c r="A43" s="211"/>
      <c r="B43" s="131" t="s">
        <v>0</v>
      </c>
      <c r="C43" s="653">
        <v>57.9</v>
      </c>
      <c r="D43" s="659">
        <v>61.3</v>
      </c>
      <c r="E43" s="654">
        <v>65.7</v>
      </c>
      <c r="F43" s="654">
        <v>18.4</v>
      </c>
      <c r="G43" s="654">
        <v>16</v>
      </c>
      <c r="H43" s="654">
        <v>17.6</v>
      </c>
      <c r="I43" s="654" t="s">
        <v>421</v>
      </c>
      <c r="J43" s="654" t="s">
        <v>421</v>
      </c>
      <c r="K43" s="654" t="s">
        <v>421</v>
      </c>
    </row>
    <row r="44" spans="1:11" ht="15">
      <c r="A44" s="210" t="s">
        <v>830</v>
      </c>
      <c r="B44" s="131" t="s">
        <v>14</v>
      </c>
      <c r="C44" s="651">
        <v>2</v>
      </c>
      <c r="D44" s="651">
        <v>2</v>
      </c>
      <c r="E44" s="651">
        <v>2</v>
      </c>
      <c r="F44" s="651" t="s">
        <v>421</v>
      </c>
      <c r="G44" s="651" t="s">
        <v>421</v>
      </c>
      <c r="H44" s="651" t="s">
        <v>421</v>
      </c>
      <c r="I44" s="651" t="s">
        <v>421</v>
      </c>
      <c r="J44" s="651" t="s">
        <v>421</v>
      </c>
      <c r="K44" s="652" t="s">
        <v>421</v>
      </c>
    </row>
    <row r="45" spans="1:11" ht="15">
      <c r="A45" s="208" t="s">
        <v>578</v>
      </c>
      <c r="B45" s="131" t="s">
        <v>15</v>
      </c>
      <c r="C45" s="651">
        <v>2</v>
      </c>
      <c r="D45" s="651">
        <v>2</v>
      </c>
      <c r="E45" s="651">
        <v>2</v>
      </c>
      <c r="F45" s="651" t="s">
        <v>421</v>
      </c>
      <c r="G45" s="651" t="s">
        <v>421</v>
      </c>
      <c r="H45" s="653" t="s">
        <v>421</v>
      </c>
      <c r="I45" s="653" t="s">
        <v>421</v>
      </c>
      <c r="J45" s="653" t="s">
        <v>421</v>
      </c>
      <c r="K45" s="654" t="s">
        <v>421</v>
      </c>
    </row>
    <row r="46" spans="1:11" ht="15">
      <c r="A46" s="208" t="s">
        <v>578</v>
      </c>
      <c r="B46" s="131" t="s">
        <v>16</v>
      </c>
      <c r="C46" s="653">
        <v>102</v>
      </c>
      <c r="D46" s="653">
        <v>102</v>
      </c>
      <c r="E46" s="653">
        <v>102</v>
      </c>
      <c r="F46" s="653" t="s">
        <v>421</v>
      </c>
      <c r="G46" s="653" t="s">
        <v>421</v>
      </c>
      <c r="H46" s="653" t="s">
        <v>421</v>
      </c>
      <c r="I46" s="653" t="s">
        <v>421</v>
      </c>
      <c r="J46" s="653" t="s">
        <v>421</v>
      </c>
      <c r="K46" s="654" t="s">
        <v>421</v>
      </c>
    </row>
    <row r="47" spans="1:11" ht="15">
      <c r="A47" s="208"/>
      <c r="B47" s="131" t="s">
        <v>17</v>
      </c>
      <c r="C47" s="653">
        <v>4.5</v>
      </c>
      <c r="D47" s="653">
        <v>4.5</v>
      </c>
      <c r="E47" s="653">
        <v>4.5</v>
      </c>
      <c r="F47" s="653" t="s">
        <v>421</v>
      </c>
      <c r="G47" s="653" t="s">
        <v>421</v>
      </c>
      <c r="H47" s="653" t="s">
        <v>421</v>
      </c>
      <c r="I47" s="653" t="s">
        <v>421</v>
      </c>
      <c r="J47" s="653" t="s">
        <v>421</v>
      </c>
      <c r="K47" s="654" t="s">
        <v>421</v>
      </c>
    </row>
    <row r="48" spans="1:11" ht="15">
      <c r="A48" s="209"/>
      <c r="B48" s="131" t="s">
        <v>0</v>
      </c>
      <c r="C48" s="653">
        <v>30.4</v>
      </c>
      <c r="D48" s="654">
        <v>30.4</v>
      </c>
      <c r="E48" s="654">
        <v>30.4</v>
      </c>
      <c r="F48" s="654" t="s">
        <v>421</v>
      </c>
      <c r="G48" s="654" t="s">
        <v>421</v>
      </c>
      <c r="H48" s="654" t="s">
        <v>421</v>
      </c>
      <c r="I48" s="654" t="s">
        <v>421</v>
      </c>
      <c r="J48" s="654" t="s">
        <v>421</v>
      </c>
      <c r="K48" s="654" t="s">
        <v>421</v>
      </c>
    </row>
    <row r="49" spans="1:11" ht="15">
      <c r="A49" s="210"/>
      <c r="B49" s="131"/>
      <c r="C49" s="649"/>
      <c r="D49" s="649"/>
      <c r="E49" s="649"/>
      <c r="F49" s="649"/>
      <c r="G49" s="649"/>
      <c r="H49" s="650"/>
      <c r="I49" s="650"/>
      <c r="J49" s="650"/>
      <c r="K49" s="650"/>
    </row>
    <row r="50" spans="1:11" ht="15">
      <c r="A50" s="211" t="s">
        <v>49</v>
      </c>
      <c r="B50" s="131" t="s">
        <v>14</v>
      </c>
      <c r="C50" s="651">
        <v>278</v>
      </c>
      <c r="D50" s="651">
        <v>277</v>
      </c>
      <c r="E50" s="651">
        <v>261</v>
      </c>
      <c r="F50" s="651">
        <v>16</v>
      </c>
      <c r="G50" s="651">
        <v>1</v>
      </c>
      <c r="H50" s="651" t="s">
        <v>421</v>
      </c>
      <c r="I50" s="651" t="s">
        <v>421</v>
      </c>
      <c r="J50" s="651" t="s">
        <v>421</v>
      </c>
      <c r="K50" s="652" t="s">
        <v>421</v>
      </c>
    </row>
    <row r="51" spans="1:11" ht="15">
      <c r="A51" s="210" t="s">
        <v>578</v>
      </c>
      <c r="B51" s="131" t="s">
        <v>15</v>
      </c>
      <c r="C51" s="651">
        <v>305</v>
      </c>
      <c r="D51" s="651">
        <v>277</v>
      </c>
      <c r="E51" s="651">
        <v>261</v>
      </c>
      <c r="F51" s="651">
        <v>16</v>
      </c>
      <c r="G51" s="651">
        <v>28</v>
      </c>
      <c r="H51" s="653" t="s">
        <v>421</v>
      </c>
      <c r="I51" s="653" t="s">
        <v>421</v>
      </c>
      <c r="J51" s="653" t="s">
        <v>421</v>
      </c>
      <c r="K51" s="654" t="s">
        <v>421</v>
      </c>
    </row>
    <row r="52" spans="1:11" ht="15">
      <c r="A52" s="210" t="s">
        <v>578</v>
      </c>
      <c r="B52" s="131" t="s">
        <v>16</v>
      </c>
      <c r="C52" s="653">
        <v>128.32459016393443</v>
      </c>
      <c r="D52" s="653">
        <v>136.10830324909747</v>
      </c>
      <c r="E52" s="653">
        <v>139.90804597701148</v>
      </c>
      <c r="F52" s="653">
        <v>74.125</v>
      </c>
      <c r="G52" s="653">
        <v>51.32142857142857</v>
      </c>
      <c r="H52" s="653" t="s">
        <v>421</v>
      </c>
      <c r="I52" s="653" t="s">
        <v>421</v>
      </c>
      <c r="J52" s="653" t="s">
        <v>421</v>
      </c>
      <c r="K52" s="654" t="s">
        <v>421</v>
      </c>
    </row>
    <row r="53" spans="1:11" ht="15">
      <c r="A53" s="210"/>
      <c r="B53" s="131" t="s">
        <v>17</v>
      </c>
      <c r="C53" s="653">
        <v>5.511475409836065</v>
      </c>
      <c r="D53" s="653">
        <v>5.736462093862816</v>
      </c>
      <c r="E53" s="653">
        <v>5.873563218390805</v>
      </c>
      <c r="F53" s="653">
        <v>3.5</v>
      </c>
      <c r="G53" s="653">
        <v>3.2857142857142856</v>
      </c>
      <c r="H53" s="653" t="s">
        <v>421</v>
      </c>
      <c r="I53" s="653" t="s">
        <v>421</v>
      </c>
      <c r="J53" s="653" t="s">
        <v>421</v>
      </c>
      <c r="K53" s="654" t="s">
        <v>421</v>
      </c>
    </row>
    <row r="54" spans="1:11" ht="15">
      <c r="A54" s="211"/>
      <c r="B54" s="131" t="s">
        <v>0</v>
      </c>
      <c r="C54" s="653">
        <v>62.6</v>
      </c>
      <c r="D54" s="653">
        <v>65</v>
      </c>
      <c r="E54" s="653">
        <v>66.9</v>
      </c>
      <c r="F54" s="653">
        <v>8.4</v>
      </c>
      <c r="G54" s="653">
        <v>16</v>
      </c>
      <c r="H54" s="654" t="s">
        <v>421</v>
      </c>
      <c r="I54" s="654" t="s">
        <v>421</v>
      </c>
      <c r="J54" s="654" t="s">
        <v>421</v>
      </c>
      <c r="K54" s="654" t="s">
        <v>421</v>
      </c>
    </row>
    <row r="55" spans="1:11" ht="15">
      <c r="A55" s="209" t="s">
        <v>875</v>
      </c>
      <c r="B55" s="131" t="s">
        <v>578</v>
      </c>
      <c r="C55" s="649" t="s">
        <v>578</v>
      </c>
      <c r="D55" s="649" t="s">
        <v>578</v>
      </c>
      <c r="E55" s="649" t="s">
        <v>578</v>
      </c>
      <c r="F55" s="653" t="s">
        <v>578</v>
      </c>
      <c r="G55" s="653" t="s">
        <v>578</v>
      </c>
      <c r="H55" s="654" t="s">
        <v>578</v>
      </c>
      <c r="I55" s="654" t="s">
        <v>578</v>
      </c>
      <c r="J55" s="654" t="s">
        <v>578</v>
      </c>
      <c r="K55" s="654" t="s">
        <v>578</v>
      </c>
    </row>
    <row r="56" spans="1:11" ht="15">
      <c r="A56" s="210" t="s">
        <v>827</v>
      </c>
      <c r="B56" s="131" t="s">
        <v>14</v>
      </c>
      <c r="C56" s="651">
        <v>278</v>
      </c>
      <c r="D56" s="651">
        <v>277</v>
      </c>
      <c r="E56" s="651">
        <v>261</v>
      </c>
      <c r="F56" s="651">
        <v>16</v>
      </c>
      <c r="G56" s="651">
        <v>1</v>
      </c>
      <c r="H56" s="651" t="s">
        <v>421</v>
      </c>
      <c r="I56" s="654" t="s">
        <v>421</v>
      </c>
      <c r="J56" s="654" t="s">
        <v>421</v>
      </c>
      <c r="K56" s="654" t="s">
        <v>421</v>
      </c>
    </row>
    <row r="57" spans="1:11" ht="15">
      <c r="A57" s="208" t="s">
        <v>578</v>
      </c>
      <c r="B57" s="131" t="s">
        <v>15</v>
      </c>
      <c r="C57" s="651">
        <v>305</v>
      </c>
      <c r="D57" s="651">
        <v>277</v>
      </c>
      <c r="E57" s="651">
        <v>261</v>
      </c>
      <c r="F57" s="651">
        <v>16</v>
      </c>
      <c r="G57" s="651">
        <v>28</v>
      </c>
      <c r="H57" s="651" t="s">
        <v>421</v>
      </c>
      <c r="I57" s="654" t="s">
        <v>421</v>
      </c>
      <c r="J57" s="654" t="s">
        <v>421</v>
      </c>
      <c r="K57" s="654" t="s">
        <v>421</v>
      </c>
    </row>
    <row r="58" spans="1:11" ht="15">
      <c r="A58" s="208" t="s">
        <v>578</v>
      </c>
      <c r="B58" s="131" t="s">
        <v>16</v>
      </c>
      <c r="C58" s="653">
        <v>128.32459016393443</v>
      </c>
      <c r="D58" s="653">
        <v>136.10830324909747</v>
      </c>
      <c r="E58" s="653">
        <v>139.90804597701148</v>
      </c>
      <c r="F58" s="653">
        <v>74.125</v>
      </c>
      <c r="G58" s="653">
        <v>51.32142857142857</v>
      </c>
      <c r="H58" s="654" t="s">
        <v>421</v>
      </c>
      <c r="I58" s="654" t="s">
        <v>421</v>
      </c>
      <c r="J58" s="654" t="s">
        <v>421</v>
      </c>
      <c r="K58" s="654" t="s">
        <v>421</v>
      </c>
    </row>
    <row r="59" spans="1:11" ht="15">
      <c r="A59" s="209"/>
      <c r="B59" s="131" t="s">
        <v>17</v>
      </c>
      <c r="C59" s="653">
        <v>5.511475409836065</v>
      </c>
      <c r="D59" s="653">
        <v>5.736462093862816</v>
      </c>
      <c r="E59" s="653">
        <v>5.873563218390805</v>
      </c>
      <c r="F59" s="653">
        <v>3.5</v>
      </c>
      <c r="G59" s="653">
        <v>3.2857142857142856</v>
      </c>
      <c r="H59" s="654" t="s">
        <v>421</v>
      </c>
      <c r="I59" s="654" t="s">
        <v>421</v>
      </c>
      <c r="J59" s="654" t="s">
        <v>421</v>
      </c>
      <c r="K59" s="654" t="s">
        <v>421</v>
      </c>
    </row>
    <row r="60" spans="1:11" ht="15">
      <c r="A60" s="210"/>
      <c r="B60" s="131" t="s">
        <v>0</v>
      </c>
      <c r="C60" s="653">
        <v>62.6</v>
      </c>
      <c r="D60" s="653">
        <v>65</v>
      </c>
      <c r="E60" s="653">
        <v>66.9</v>
      </c>
      <c r="F60" s="653">
        <v>8.4</v>
      </c>
      <c r="G60" s="653">
        <v>16</v>
      </c>
      <c r="H60" s="654" t="s">
        <v>421</v>
      </c>
      <c r="I60" s="654" t="s">
        <v>421</v>
      </c>
      <c r="J60" s="654" t="s">
        <v>421</v>
      </c>
      <c r="K60" s="654" t="s">
        <v>421</v>
      </c>
    </row>
    <row r="61" spans="1:11" ht="15">
      <c r="A61" s="210" t="s">
        <v>578</v>
      </c>
      <c r="B61" s="131" t="s">
        <v>578</v>
      </c>
      <c r="C61" s="649" t="s">
        <v>578</v>
      </c>
      <c r="D61" s="649" t="s">
        <v>578</v>
      </c>
      <c r="E61" s="649" t="s">
        <v>578</v>
      </c>
      <c r="F61" s="653" t="s">
        <v>578</v>
      </c>
      <c r="G61" s="653" t="s">
        <v>578</v>
      </c>
      <c r="H61" s="654" t="s">
        <v>578</v>
      </c>
      <c r="I61" s="654" t="s">
        <v>578</v>
      </c>
      <c r="J61" s="654" t="s">
        <v>578</v>
      </c>
      <c r="K61" s="654" t="s">
        <v>578</v>
      </c>
    </row>
    <row r="62" spans="1:11" ht="15">
      <c r="A62" s="211" t="s">
        <v>67</v>
      </c>
      <c r="B62" s="131" t="s">
        <v>14</v>
      </c>
      <c r="C62" s="651">
        <v>52</v>
      </c>
      <c r="D62" s="651">
        <v>52</v>
      </c>
      <c r="E62" s="651">
        <v>52</v>
      </c>
      <c r="F62" s="651" t="s">
        <v>421</v>
      </c>
      <c r="G62" s="651" t="s">
        <v>421</v>
      </c>
      <c r="H62" s="651" t="s">
        <v>421</v>
      </c>
      <c r="I62" s="654" t="s">
        <v>421</v>
      </c>
      <c r="J62" s="654" t="s">
        <v>421</v>
      </c>
      <c r="K62" s="654" t="s">
        <v>421</v>
      </c>
    </row>
    <row r="63" spans="1:11" ht="15">
      <c r="A63" s="210" t="s">
        <v>578</v>
      </c>
      <c r="B63" s="131" t="s">
        <v>15</v>
      </c>
      <c r="C63" s="651">
        <v>52</v>
      </c>
      <c r="D63" s="651">
        <v>52</v>
      </c>
      <c r="E63" s="651">
        <v>52</v>
      </c>
      <c r="F63" s="651" t="s">
        <v>421</v>
      </c>
      <c r="G63" s="651" t="s">
        <v>421</v>
      </c>
      <c r="H63" s="651" t="s">
        <v>421</v>
      </c>
      <c r="I63" s="654" t="s">
        <v>421</v>
      </c>
      <c r="J63" s="654" t="s">
        <v>421</v>
      </c>
      <c r="K63" s="654" t="s">
        <v>421</v>
      </c>
    </row>
    <row r="64" spans="1:11" ht="15">
      <c r="A64" s="210" t="s">
        <v>578</v>
      </c>
      <c r="B64" s="131" t="s">
        <v>16</v>
      </c>
      <c r="C64" s="653">
        <v>127.40384615384616</v>
      </c>
      <c r="D64" s="653">
        <v>127.40384615384616</v>
      </c>
      <c r="E64" s="653">
        <v>127.40384615384616</v>
      </c>
      <c r="F64" s="653" t="s">
        <v>421</v>
      </c>
      <c r="G64" s="653" t="s">
        <v>421</v>
      </c>
      <c r="H64" s="654" t="s">
        <v>421</v>
      </c>
      <c r="I64" s="654" t="s">
        <v>421</v>
      </c>
      <c r="J64" s="654" t="s">
        <v>421</v>
      </c>
      <c r="K64" s="654" t="s">
        <v>421</v>
      </c>
    </row>
    <row r="65" spans="1:11" ht="15">
      <c r="A65" s="313"/>
      <c r="B65" s="131" t="s">
        <v>17</v>
      </c>
      <c r="C65" s="653">
        <v>5.75</v>
      </c>
      <c r="D65" s="653">
        <v>5.75</v>
      </c>
      <c r="E65" s="653">
        <v>5.75</v>
      </c>
      <c r="F65" s="653" t="s">
        <v>421</v>
      </c>
      <c r="G65" s="653" t="s">
        <v>421</v>
      </c>
      <c r="H65" s="654" t="s">
        <v>421</v>
      </c>
      <c r="I65" s="654" t="s">
        <v>421</v>
      </c>
      <c r="J65" s="654" t="s">
        <v>421</v>
      </c>
      <c r="K65" s="654" t="s">
        <v>421</v>
      </c>
    </row>
    <row r="66" spans="1:11" ht="15">
      <c r="A66" s="210"/>
      <c r="B66" s="131" t="s">
        <v>0</v>
      </c>
      <c r="C66" s="653">
        <v>48.7</v>
      </c>
      <c r="D66" s="653">
        <v>48.7</v>
      </c>
      <c r="E66" s="653">
        <v>48.7</v>
      </c>
      <c r="F66" s="653" t="s">
        <v>421</v>
      </c>
      <c r="G66" s="653" t="s">
        <v>421</v>
      </c>
      <c r="H66" s="654" t="s">
        <v>421</v>
      </c>
      <c r="I66" s="654" t="s">
        <v>421</v>
      </c>
      <c r="J66" s="654" t="s">
        <v>421</v>
      </c>
      <c r="K66" s="654" t="s">
        <v>421</v>
      </c>
    </row>
    <row r="67" spans="1:11" ht="15">
      <c r="A67" s="209" t="s">
        <v>875</v>
      </c>
      <c r="B67" s="131" t="s">
        <v>578</v>
      </c>
      <c r="C67" s="653" t="s">
        <v>578</v>
      </c>
      <c r="D67" s="653" t="s">
        <v>578</v>
      </c>
      <c r="E67" s="653" t="s">
        <v>578</v>
      </c>
      <c r="F67" s="653" t="s">
        <v>578</v>
      </c>
      <c r="G67" s="653" t="s">
        <v>578</v>
      </c>
      <c r="H67" s="654" t="s">
        <v>578</v>
      </c>
      <c r="I67" s="654" t="s">
        <v>578</v>
      </c>
      <c r="J67" s="654" t="s">
        <v>578</v>
      </c>
      <c r="K67" s="654" t="s">
        <v>578</v>
      </c>
    </row>
    <row r="68" spans="1:11" ht="15">
      <c r="A68" s="210" t="s">
        <v>827</v>
      </c>
      <c r="B68" s="131" t="s">
        <v>14</v>
      </c>
      <c r="C68" s="651">
        <v>50</v>
      </c>
      <c r="D68" s="651">
        <v>50</v>
      </c>
      <c r="E68" s="651">
        <v>50</v>
      </c>
      <c r="F68" s="651" t="s">
        <v>421</v>
      </c>
      <c r="G68" s="651" t="s">
        <v>421</v>
      </c>
      <c r="H68" s="651" t="s">
        <v>421</v>
      </c>
      <c r="I68" s="654" t="s">
        <v>421</v>
      </c>
      <c r="J68" s="654" t="s">
        <v>421</v>
      </c>
      <c r="K68" s="654" t="s">
        <v>421</v>
      </c>
    </row>
    <row r="69" spans="1:11" ht="15">
      <c r="A69" s="210" t="s">
        <v>578</v>
      </c>
      <c r="B69" s="131" t="s">
        <v>15</v>
      </c>
      <c r="C69" s="651">
        <v>50</v>
      </c>
      <c r="D69" s="651">
        <v>50</v>
      </c>
      <c r="E69" s="651">
        <v>50</v>
      </c>
      <c r="F69" s="651" t="s">
        <v>421</v>
      </c>
      <c r="G69" s="651" t="s">
        <v>421</v>
      </c>
      <c r="H69" s="651" t="s">
        <v>421</v>
      </c>
      <c r="I69" s="654" t="s">
        <v>421</v>
      </c>
      <c r="J69" s="654" t="s">
        <v>421</v>
      </c>
      <c r="K69" s="654" t="s">
        <v>421</v>
      </c>
    </row>
    <row r="70" spans="1:11" ht="15">
      <c r="A70" s="211" t="s">
        <v>578</v>
      </c>
      <c r="B70" s="131" t="s">
        <v>16</v>
      </c>
      <c r="C70" s="653">
        <v>128.42</v>
      </c>
      <c r="D70" s="653">
        <v>128.42</v>
      </c>
      <c r="E70" s="653">
        <v>128.42</v>
      </c>
      <c r="F70" s="653" t="s">
        <v>421</v>
      </c>
      <c r="G70" s="653" t="s">
        <v>421</v>
      </c>
      <c r="H70" s="654" t="s">
        <v>421</v>
      </c>
      <c r="I70" s="654" t="s">
        <v>421</v>
      </c>
      <c r="J70" s="654" t="s">
        <v>421</v>
      </c>
      <c r="K70" s="654" t="s">
        <v>421</v>
      </c>
    </row>
    <row r="71" spans="1:11" ht="15">
      <c r="A71" s="208"/>
      <c r="B71" s="131" t="s">
        <v>17</v>
      </c>
      <c r="C71" s="653">
        <v>5.8</v>
      </c>
      <c r="D71" s="653">
        <v>5.8</v>
      </c>
      <c r="E71" s="653">
        <v>5.8</v>
      </c>
      <c r="F71" s="653" t="s">
        <v>421</v>
      </c>
      <c r="G71" s="653" t="s">
        <v>421</v>
      </c>
      <c r="H71" s="654" t="s">
        <v>421</v>
      </c>
      <c r="I71" s="654" t="s">
        <v>421</v>
      </c>
      <c r="J71" s="654" t="s">
        <v>421</v>
      </c>
      <c r="K71" s="654" t="s">
        <v>421</v>
      </c>
    </row>
    <row r="72" spans="1:11" ht="15">
      <c r="A72" s="208"/>
      <c r="B72" s="131" t="s">
        <v>0</v>
      </c>
      <c r="C72" s="653">
        <v>49.4</v>
      </c>
      <c r="D72" s="653">
        <v>49.4</v>
      </c>
      <c r="E72" s="653">
        <v>49.4</v>
      </c>
      <c r="F72" s="653" t="s">
        <v>421</v>
      </c>
      <c r="G72" s="653" t="s">
        <v>421</v>
      </c>
      <c r="H72" s="654" t="s">
        <v>421</v>
      </c>
      <c r="I72" s="654" t="s">
        <v>421</v>
      </c>
      <c r="J72" s="654" t="s">
        <v>421</v>
      </c>
      <c r="K72" s="654" t="s">
        <v>421</v>
      </c>
    </row>
    <row r="73" spans="1:11" ht="15">
      <c r="A73" s="210" t="s">
        <v>830</v>
      </c>
      <c r="B73" s="131" t="s">
        <v>14</v>
      </c>
      <c r="C73" s="651">
        <v>2</v>
      </c>
      <c r="D73" s="651">
        <v>2</v>
      </c>
      <c r="E73" s="651">
        <v>2</v>
      </c>
      <c r="F73" s="651" t="s">
        <v>421</v>
      </c>
      <c r="G73" s="651" t="s">
        <v>421</v>
      </c>
      <c r="H73" s="651" t="s">
        <v>421</v>
      </c>
      <c r="I73" s="654" t="s">
        <v>421</v>
      </c>
      <c r="J73" s="654" t="s">
        <v>421</v>
      </c>
      <c r="K73" s="654" t="s">
        <v>421</v>
      </c>
    </row>
    <row r="74" spans="1:11" ht="15">
      <c r="A74" s="208" t="s">
        <v>578</v>
      </c>
      <c r="B74" s="131" t="s">
        <v>15</v>
      </c>
      <c r="C74" s="651">
        <v>2</v>
      </c>
      <c r="D74" s="651">
        <v>2</v>
      </c>
      <c r="E74" s="651">
        <v>2</v>
      </c>
      <c r="F74" s="651" t="s">
        <v>421</v>
      </c>
      <c r="G74" s="651" t="s">
        <v>421</v>
      </c>
      <c r="H74" s="651" t="s">
        <v>421</v>
      </c>
      <c r="I74" s="654" t="s">
        <v>421</v>
      </c>
      <c r="J74" s="654" t="s">
        <v>421</v>
      </c>
      <c r="K74" s="654" t="s">
        <v>421</v>
      </c>
    </row>
    <row r="75" spans="1:11" ht="15">
      <c r="A75" s="209" t="s">
        <v>578</v>
      </c>
      <c r="B75" s="131" t="s">
        <v>16</v>
      </c>
      <c r="C75" s="653">
        <v>102</v>
      </c>
      <c r="D75" s="653">
        <v>102</v>
      </c>
      <c r="E75" s="653">
        <v>102</v>
      </c>
      <c r="F75" s="653" t="s">
        <v>421</v>
      </c>
      <c r="G75" s="653" t="s">
        <v>421</v>
      </c>
      <c r="H75" s="654" t="s">
        <v>421</v>
      </c>
      <c r="I75" s="654" t="s">
        <v>421</v>
      </c>
      <c r="J75" s="654" t="s">
        <v>421</v>
      </c>
      <c r="K75" s="654" t="s">
        <v>421</v>
      </c>
    </row>
    <row r="76" spans="1:11" ht="15">
      <c r="A76" s="210"/>
      <c r="B76" s="131" t="s">
        <v>17</v>
      </c>
      <c r="C76" s="653">
        <v>4.5</v>
      </c>
      <c r="D76" s="653">
        <v>4.5</v>
      </c>
      <c r="E76" s="653">
        <v>4.5</v>
      </c>
      <c r="F76" s="653" t="s">
        <v>421</v>
      </c>
      <c r="G76" s="653" t="s">
        <v>421</v>
      </c>
      <c r="H76" s="654" t="s">
        <v>421</v>
      </c>
      <c r="I76" s="654" t="s">
        <v>421</v>
      </c>
      <c r="J76" s="654" t="s">
        <v>421</v>
      </c>
      <c r="K76" s="654" t="s">
        <v>421</v>
      </c>
    </row>
    <row r="77" spans="1:11" ht="15">
      <c r="A77" s="210"/>
      <c r="B77" s="131" t="s">
        <v>0</v>
      </c>
      <c r="C77" s="653">
        <v>30.4</v>
      </c>
      <c r="D77" s="653">
        <v>30.4</v>
      </c>
      <c r="E77" s="653">
        <v>30.4</v>
      </c>
      <c r="F77" s="653" t="s">
        <v>421</v>
      </c>
      <c r="G77" s="653" t="s">
        <v>421</v>
      </c>
      <c r="H77" s="654" t="s">
        <v>421</v>
      </c>
      <c r="I77" s="654" t="s">
        <v>421</v>
      </c>
      <c r="J77" s="654" t="s">
        <v>421</v>
      </c>
      <c r="K77" s="654" t="s">
        <v>421</v>
      </c>
    </row>
    <row r="78" spans="1:11" ht="15">
      <c r="A78" s="210" t="s">
        <v>578</v>
      </c>
      <c r="B78" s="131" t="s">
        <v>578</v>
      </c>
      <c r="C78" s="653" t="s">
        <v>578</v>
      </c>
      <c r="D78" s="653" t="s">
        <v>578</v>
      </c>
      <c r="E78" s="653" t="s">
        <v>578</v>
      </c>
      <c r="F78" s="653" t="s">
        <v>578</v>
      </c>
      <c r="G78" s="653" t="s">
        <v>578</v>
      </c>
      <c r="H78" s="654" t="s">
        <v>578</v>
      </c>
      <c r="I78" s="654" t="s">
        <v>578</v>
      </c>
      <c r="J78" s="654" t="s">
        <v>578</v>
      </c>
      <c r="K78" s="654" t="s">
        <v>578</v>
      </c>
    </row>
    <row r="79" spans="1:11" ht="15">
      <c r="A79" s="211" t="s">
        <v>75</v>
      </c>
      <c r="B79" s="131" t="s">
        <v>14</v>
      </c>
      <c r="C79" s="651">
        <v>92</v>
      </c>
      <c r="D79" s="651">
        <v>91</v>
      </c>
      <c r="E79" s="651">
        <v>91</v>
      </c>
      <c r="F79" s="651" t="s">
        <v>421</v>
      </c>
      <c r="G79" s="651" t="s">
        <v>421</v>
      </c>
      <c r="H79" s="651">
        <v>1</v>
      </c>
      <c r="I79" s="654" t="s">
        <v>421</v>
      </c>
      <c r="J79" s="654" t="s">
        <v>421</v>
      </c>
      <c r="K79" s="654" t="s">
        <v>421</v>
      </c>
    </row>
    <row r="80" spans="1:11" ht="15">
      <c r="A80" s="210" t="s">
        <v>578</v>
      </c>
      <c r="B80" s="131" t="s">
        <v>15</v>
      </c>
      <c r="C80" s="651">
        <v>115</v>
      </c>
      <c r="D80" s="651">
        <v>91</v>
      </c>
      <c r="E80" s="651">
        <v>91</v>
      </c>
      <c r="F80" s="651" t="s">
        <v>421</v>
      </c>
      <c r="G80" s="651" t="s">
        <v>421</v>
      </c>
      <c r="H80" s="651">
        <v>24</v>
      </c>
      <c r="I80" s="654" t="s">
        <v>421</v>
      </c>
      <c r="J80" s="654" t="s">
        <v>421</v>
      </c>
      <c r="K80" s="654" t="s">
        <v>421</v>
      </c>
    </row>
    <row r="81" spans="1:11" ht="15">
      <c r="A81" s="211" t="s">
        <v>578</v>
      </c>
      <c r="B81" s="131" t="s">
        <v>16</v>
      </c>
      <c r="C81" s="653">
        <v>120.06086956521739</v>
      </c>
      <c r="D81" s="653">
        <v>136.12087912087912</v>
      </c>
      <c r="E81" s="653">
        <v>136.12087912087912</v>
      </c>
      <c r="F81" s="653" t="s">
        <v>421</v>
      </c>
      <c r="G81" s="653" t="s">
        <v>421</v>
      </c>
      <c r="H81" s="654">
        <v>59.166666666666664</v>
      </c>
      <c r="I81" s="654" t="s">
        <v>421</v>
      </c>
      <c r="J81" s="654" t="s">
        <v>421</v>
      </c>
      <c r="K81" s="654" t="s">
        <v>421</v>
      </c>
    </row>
    <row r="82" spans="1:11" ht="15">
      <c r="A82" s="208"/>
      <c r="B82" s="131" t="s">
        <v>17</v>
      </c>
      <c r="C82" s="653">
        <v>5.3826086956521735</v>
      </c>
      <c r="D82" s="653">
        <v>5.956043956043956</v>
      </c>
      <c r="E82" s="653">
        <v>5.956043956043956</v>
      </c>
      <c r="F82" s="653" t="s">
        <v>421</v>
      </c>
      <c r="G82" s="653" t="s">
        <v>421</v>
      </c>
      <c r="H82" s="653">
        <v>3.2083333333333335</v>
      </c>
      <c r="I82" s="654" t="s">
        <v>421</v>
      </c>
      <c r="J82" s="654" t="s">
        <v>421</v>
      </c>
      <c r="K82" s="654" t="s">
        <v>421</v>
      </c>
    </row>
    <row r="83" spans="1:11" ht="15">
      <c r="A83" s="208"/>
      <c r="B83" s="131" t="s">
        <v>0</v>
      </c>
      <c r="C83" s="653">
        <v>63.8</v>
      </c>
      <c r="D83" s="653">
        <v>69.7</v>
      </c>
      <c r="E83" s="653">
        <v>69.7</v>
      </c>
      <c r="F83" s="653" t="s">
        <v>421</v>
      </c>
      <c r="G83" s="653" t="s">
        <v>421</v>
      </c>
      <c r="H83" s="653">
        <v>14</v>
      </c>
      <c r="I83" s="654" t="s">
        <v>421</v>
      </c>
      <c r="J83" s="654" t="s">
        <v>421</v>
      </c>
      <c r="K83" s="654" t="s">
        <v>421</v>
      </c>
    </row>
    <row r="84" spans="1:11" ht="15">
      <c r="A84" s="209" t="s">
        <v>875</v>
      </c>
      <c r="B84" s="131" t="s">
        <v>578</v>
      </c>
      <c r="C84" s="653" t="s">
        <v>578</v>
      </c>
      <c r="D84" s="653" t="s">
        <v>578</v>
      </c>
      <c r="E84" s="653" t="s">
        <v>578</v>
      </c>
      <c r="F84" s="653" t="s">
        <v>578</v>
      </c>
      <c r="G84" s="653" t="s">
        <v>578</v>
      </c>
      <c r="H84" s="653" t="s">
        <v>578</v>
      </c>
      <c r="I84" s="654" t="s">
        <v>578</v>
      </c>
      <c r="J84" s="654" t="s">
        <v>578</v>
      </c>
      <c r="K84" s="654" t="s">
        <v>578</v>
      </c>
    </row>
    <row r="85" spans="1:11" ht="15">
      <c r="A85" s="210" t="s">
        <v>827</v>
      </c>
      <c r="B85" s="131" t="s">
        <v>14</v>
      </c>
      <c r="C85" s="651">
        <v>92</v>
      </c>
      <c r="D85" s="651">
        <v>91</v>
      </c>
      <c r="E85" s="651">
        <v>91</v>
      </c>
      <c r="F85" s="651" t="s">
        <v>421</v>
      </c>
      <c r="G85" s="651" t="s">
        <v>421</v>
      </c>
      <c r="H85" s="651">
        <v>1</v>
      </c>
      <c r="I85" s="654" t="s">
        <v>421</v>
      </c>
      <c r="J85" s="654" t="s">
        <v>421</v>
      </c>
      <c r="K85" s="654" t="s">
        <v>421</v>
      </c>
    </row>
    <row r="86" spans="1:11" ht="15">
      <c r="A86" s="209" t="s">
        <v>578</v>
      </c>
      <c r="B86" s="131" t="s">
        <v>15</v>
      </c>
      <c r="C86" s="651">
        <v>115</v>
      </c>
      <c r="D86" s="651">
        <v>91</v>
      </c>
      <c r="E86" s="651">
        <v>91</v>
      </c>
      <c r="F86" s="651" t="s">
        <v>421</v>
      </c>
      <c r="G86" s="651" t="s">
        <v>421</v>
      </c>
      <c r="H86" s="651">
        <v>24</v>
      </c>
      <c r="I86" s="652" t="s">
        <v>421</v>
      </c>
      <c r="J86" s="652" t="s">
        <v>421</v>
      </c>
      <c r="K86" s="652" t="s">
        <v>421</v>
      </c>
    </row>
    <row r="87" spans="1:11" ht="15">
      <c r="A87" s="210" t="s">
        <v>578</v>
      </c>
      <c r="B87" s="131" t="s">
        <v>16</v>
      </c>
      <c r="C87" s="653">
        <v>120.06086956521739</v>
      </c>
      <c r="D87" s="653">
        <v>136.12087912087912</v>
      </c>
      <c r="E87" s="653">
        <v>136.12087912087912</v>
      </c>
      <c r="F87" s="653" t="s">
        <v>421</v>
      </c>
      <c r="G87" s="653" t="s">
        <v>421</v>
      </c>
      <c r="H87" s="654">
        <v>59.166666666666664</v>
      </c>
      <c r="I87" s="654" t="s">
        <v>421</v>
      </c>
      <c r="J87" s="654" t="s">
        <v>421</v>
      </c>
      <c r="K87" s="654" t="s">
        <v>421</v>
      </c>
    </row>
    <row r="88" spans="1:11" ht="15">
      <c r="A88" s="210"/>
      <c r="B88" s="131" t="s">
        <v>17</v>
      </c>
      <c r="C88" s="653">
        <v>5.3826086956521735</v>
      </c>
      <c r="D88" s="653">
        <v>5.956043956043956</v>
      </c>
      <c r="E88" s="653">
        <v>5.956043956043956</v>
      </c>
      <c r="F88" s="653" t="s">
        <v>421</v>
      </c>
      <c r="G88" s="653" t="s">
        <v>421</v>
      </c>
      <c r="H88" s="653">
        <v>3.2083333333333335</v>
      </c>
      <c r="I88" s="654" t="s">
        <v>421</v>
      </c>
      <c r="J88" s="654" t="s">
        <v>421</v>
      </c>
      <c r="K88" s="654" t="s">
        <v>421</v>
      </c>
    </row>
    <row r="89" spans="1:11" ht="15">
      <c r="A89" s="210"/>
      <c r="B89" s="131" t="s">
        <v>0</v>
      </c>
      <c r="C89" s="653">
        <v>63.8</v>
      </c>
      <c r="D89" s="653">
        <v>69.7</v>
      </c>
      <c r="E89" s="653">
        <v>69.7</v>
      </c>
      <c r="F89" s="653" t="s">
        <v>421</v>
      </c>
      <c r="G89" s="653" t="s">
        <v>421</v>
      </c>
      <c r="H89" s="653">
        <v>14</v>
      </c>
      <c r="I89" s="654" t="s">
        <v>421</v>
      </c>
      <c r="J89" s="654" t="s">
        <v>421</v>
      </c>
      <c r="K89" s="654" t="s">
        <v>421</v>
      </c>
    </row>
    <row r="90" spans="1:11" ht="15">
      <c r="A90" s="210" t="s">
        <v>578</v>
      </c>
      <c r="B90" s="131" t="s">
        <v>578</v>
      </c>
      <c r="C90" s="653" t="s">
        <v>578</v>
      </c>
      <c r="D90" s="653" t="s">
        <v>578</v>
      </c>
      <c r="E90" s="653" t="s">
        <v>578</v>
      </c>
      <c r="F90" s="653" t="s">
        <v>578</v>
      </c>
      <c r="G90" s="653" t="s">
        <v>578</v>
      </c>
      <c r="H90" s="653" t="s">
        <v>578</v>
      </c>
      <c r="I90" s="654" t="s">
        <v>578</v>
      </c>
      <c r="J90" s="654" t="s">
        <v>578</v>
      </c>
      <c r="K90" s="654" t="s">
        <v>578</v>
      </c>
    </row>
    <row r="91" spans="1:11" ht="15">
      <c r="A91" s="211" t="s">
        <v>82</v>
      </c>
      <c r="B91" s="131" t="s">
        <v>14</v>
      </c>
      <c r="C91" s="651">
        <v>77</v>
      </c>
      <c r="D91" s="651">
        <v>76</v>
      </c>
      <c r="E91" s="651">
        <v>75</v>
      </c>
      <c r="F91" s="651">
        <v>1</v>
      </c>
      <c r="G91" s="651" t="s">
        <v>421</v>
      </c>
      <c r="H91" s="651">
        <v>1</v>
      </c>
      <c r="I91" s="654" t="s">
        <v>421</v>
      </c>
      <c r="J91" s="654" t="s">
        <v>421</v>
      </c>
      <c r="K91" s="654" t="s">
        <v>421</v>
      </c>
    </row>
    <row r="92" spans="1:11" ht="15">
      <c r="A92" s="313" t="s">
        <v>578</v>
      </c>
      <c r="B92" s="131" t="s">
        <v>15</v>
      </c>
      <c r="C92" s="651">
        <v>108</v>
      </c>
      <c r="D92" s="651">
        <v>107</v>
      </c>
      <c r="E92" s="651">
        <v>75</v>
      </c>
      <c r="F92" s="651">
        <v>32</v>
      </c>
      <c r="G92" s="651" t="s">
        <v>421</v>
      </c>
      <c r="H92" s="651">
        <v>1</v>
      </c>
      <c r="I92" s="654" t="s">
        <v>421</v>
      </c>
      <c r="J92" s="654" t="s">
        <v>421</v>
      </c>
      <c r="K92" s="654" t="s">
        <v>421</v>
      </c>
    </row>
    <row r="93" spans="1:11" ht="15">
      <c r="A93" s="210" t="s">
        <v>578</v>
      </c>
      <c r="B93" s="131" t="s">
        <v>16</v>
      </c>
      <c r="C93" s="653">
        <v>108.98148148148148</v>
      </c>
      <c r="D93" s="654">
        <v>109.06542056074767</v>
      </c>
      <c r="E93" s="654">
        <v>133.96</v>
      </c>
      <c r="F93" s="654">
        <v>50.71875</v>
      </c>
      <c r="G93" s="654" t="s">
        <v>421</v>
      </c>
      <c r="H93" s="654">
        <v>100</v>
      </c>
      <c r="I93" s="654" t="s">
        <v>421</v>
      </c>
      <c r="J93" s="654" t="s">
        <v>421</v>
      </c>
      <c r="K93" s="654" t="s">
        <v>421</v>
      </c>
    </row>
    <row r="94" spans="1:11" ht="15">
      <c r="A94" s="210"/>
      <c r="B94" s="131" t="s">
        <v>17</v>
      </c>
      <c r="C94" s="653">
        <v>4.37037037037037</v>
      </c>
      <c r="D94" s="654">
        <v>4.364485981308412</v>
      </c>
      <c r="E94" s="654">
        <v>5.1066666666666665</v>
      </c>
      <c r="F94" s="654">
        <v>2.625</v>
      </c>
      <c r="G94" s="654" t="s">
        <v>421</v>
      </c>
      <c r="H94" s="654">
        <v>5</v>
      </c>
      <c r="I94" s="654" t="s">
        <v>421</v>
      </c>
      <c r="J94" s="654" t="s">
        <v>421</v>
      </c>
      <c r="K94" s="654" t="s">
        <v>421</v>
      </c>
    </row>
    <row r="95" spans="1:11" ht="15">
      <c r="A95" s="210"/>
      <c r="B95" s="131" t="s">
        <v>0</v>
      </c>
      <c r="C95" s="653">
        <v>53.7</v>
      </c>
      <c r="D95" s="654">
        <v>54</v>
      </c>
      <c r="E95" s="654">
        <v>58.7</v>
      </c>
      <c r="F95" s="654">
        <v>23</v>
      </c>
      <c r="G95" s="654" t="s">
        <v>421</v>
      </c>
      <c r="H95" s="654">
        <v>17</v>
      </c>
      <c r="I95" s="654" t="s">
        <v>421</v>
      </c>
      <c r="J95" s="654" t="s">
        <v>421</v>
      </c>
      <c r="K95" s="654" t="s">
        <v>421</v>
      </c>
    </row>
    <row r="96" spans="1:11" ht="15">
      <c r="A96" s="209" t="s">
        <v>875</v>
      </c>
      <c r="B96" s="131" t="s">
        <v>578</v>
      </c>
      <c r="C96" s="653" t="s">
        <v>578</v>
      </c>
      <c r="D96" s="654" t="s">
        <v>578</v>
      </c>
      <c r="E96" s="654" t="s">
        <v>578</v>
      </c>
      <c r="F96" s="654" t="s">
        <v>578</v>
      </c>
      <c r="G96" s="654" t="s">
        <v>578</v>
      </c>
      <c r="H96" s="654" t="s">
        <v>578</v>
      </c>
      <c r="I96" s="654" t="s">
        <v>578</v>
      </c>
      <c r="J96" s="654" t="s">
        <v>578</v>
      </c>
      <c r="K96" s="654" t="s">
        <v>578</v>
      </c>
    </row>
    <row r="97" spans="1:11" ht="15">
      <c r="A97" s="210" t="s">
        <v>827</v>
      </c>
      <c r="B97" s="131" t="s">
        <v>14</v>
      </c>
      <c r="C97" s="649">
        <v>77</v>
      </c>
      <c r="D97" s="650">
        <v>76</v>
      </c>
      <c r="E97" s="650">
        <v>75</v>
      </c>
      <c r="F97" s="650">
        <v>1</v>
      </c>
      <c r="G97" s="650" t="s">
        <v>421</v>
      </c>
      <c r="H97" s="650">
        <v>1</v>
      </c>
      <c r="I97" s="650" t="s">
        <v>421</v>
      </c>
      <c r="J97" s="650" t="s">
        <v>421</v>
      </c>
      <c r="K97" s="650" t="s">
        <v>421</v>
      </c>
    </row>
    <row r="98" spans="1:11" ht="15">
      <c r="A98" s="211" t="s">
        <v>578</v>
      </c>
      <c r="B98" s="131" t="s">
        <v>15</v>
      </c>
      <c r="C98" s="649">
        <v>108</v>
      </c>
      <c r="D98" s="650">
        <v>107</v>
      </c>
      <c r="E98" s="650">
        <v>75</v>
      </c>
      <c r="F98" s="650">
        <v>32</v>
      </c>
      <c r="G98" s="650" t="s">
        <v>421</v>
      </c>
      <c r="H98" s="650">
        <v>1</v>
      </c>
      <c r="I98" s="650" t="s">
        <v>421</v>
      </c>
      <c r="J98" s="650" t="s">
        <v>421</v>
      </c>
      <c r="K98" s="650" t="s">
        <v>421</v>
      </c>
    </row>
    <row r="99" spans="1:11" ht="15">
      <c r="A99" s="208" t="s">
        <v>578</v>
      </c>
      <c r="B99" s="131" t="s">
        <v>16</v>
      </c>
      <c r="C99" s="653">
        <v>108.98148148148148</v>
      </c>
      <c r="D99" s="654">
        <v>109.06542056074767</v>
      </c>
      <c r="E99" s="654">
        <v>133.96</v>
      </c>
      <c r="F99" s="654">
        <v>50.71875</v>
      </c>
      <c r="G99" s="654" t="s">
        <v>421</v>
      </c>
      <c r="H99" s="654">
        <v>100</v>
      </c>
      <c r="I99" s="654" t="s">
        <v>421</v>
      </c>
      <c r="J99" s="654" t="s">
        <v>421</v>
      </c>
      <c r="K99" s="654" t="s">
        <v>421</v>
      </c>
    </row>
    <row r="100" spans="1:11" ht="15">
      <c r="A100" s="208"/>
      <c r="B100" s="131" t="s">
        <v>17</v>
      </c>
      <c r="C100" s="653">
        <v>4.37037037037037</v>
      </c>
      <c r="D100" s="654">
        <v>4.364485981308412</v>
      </c>
      <c r="E100" s="654">
        <v>5.1066666666666665</v>
      </c>
      <c r="F100" s="654">
        <v>2.625</v>
      </c>
      <c r="G100" s="654" t="s">
        <v>421</v>
      </c>
      <c r="H100" s="654">
        <v>5</v>
      </c>
      <c r="I100" s="654" t="s">
        <v>421</v>
      </c>
      <c r="J100" s="654" t="s">
        <v>421</v>
      </c>
      <c r="K100" s="654" t="s">
        <v>421</v>
      </c>
    </row>
    <row r="101" spans="1:11" ht="15">
      <c r="A101" s="208"/>
      <c r="B101" s="131" t="s">
        <v>0</v>
      </c>
      <c r="C101" s="653">
        <v>53.7</v>
      </c>
      <c r="D101" s="654">
        <v>54</v>
      </c>
      <c r="E101" s="654">
        <v>58.7</v>
      </c>
      <c r="F101" s="654">
        <v>23</v>
      </c>
      <c r="G101" s="654" t="s">
        <v>421</v>
      </c>
      <c r="H101" s="654">
        <v>17</v>
      </c>
      <c r="I101" s="654" t="s">
        <v>421</v>
      </c>
      <c r="J101" s="654" t="s">
        <v>421</v>
      </c>
      <c r="K101" s="654" t="s">
        <v>421</v>
      </c>
    </row>
    <row r="102" spans="1:11" ht="15">
      <c r="A102" s="208" t="s">
        <v>564</v>
      </c>
      <c r="B102" s="131" t="s">
        <v>578</v>
      </c>
      <c r="C102" s="653" t="s">
        <v>578</v>
      </c>
      <c r="D102" s="653" t="s">
        <v>578</v>
      </c>
      <c r="E102" s="653" t="s">
        <v>578</v>
      </c>
      <c r="F102" s="653" t="s">
        <v>578</v>
      </c>
      <c r="G102" s="653" t="s">
        <v>578</v>
      </c>
      <c r="H102" s="653" t="s">
        <v>578</v>
      </c>
      <c r="I102" s="654" t="s">
        <v>578</v>
      </c>
      <c r="J102" s="654" t="s">
        <v>578</v>
      </c>
      <c r="K102" s="654" t="s">
        <v>578</v>
      </c>
    </row>
    <row r="103" spans="1:11" ht="15">
      <c r="A103" s="211" t="s">
        <v>52</v>
      </c>
      <c r="B103" s="131" t="s">
        <v>14</v>
      </c>
      <c r="C103" s="649">
        <v>86</v>
      </c>
      <c r="D103" s="650">
        <v>79</v>
      </c>
      <c r="E103" s="650">
        <v>65</v>
      </c>
      <c r="F103" s="650">
        <v>14</v>
      </c>
      <c r="G103" s="650" t="s">
        <v>421</v>
      </c>
      <c r="H103" s="650">
        <v>7</v>
      </c>
      <c r="I103" s="650" t="s">
        <v>421</v>
      </c>
      <c r="J103" s="650" t="s">
        <v>421</v>
      </c>
      <c r="K103" s="650" t="s">
        <v>421</v>
      </c>
    </row>
    <row r="104" spans="1:11" ht="15">
      <c r="A104" s="210" t="s">
        <v>578</v>
      </c>
      <c r="B104" s="131" t="s">
        <v>15</v>
      </c>
      <c r="C104" s="649">
        <v>207</v>
      </c>
      <c r="D104" s="649">
        <v>155</v>
      </c>
      <c r="E104" s="649">
        <v>65</v>
      </c>
      <c r="F104" s="649">
        <v>90</v>
      </c>
      <c r="G104" s="649" t="s">
        <v>421</v>
      </c>
      <c r="H104" s="650">
        <v>52</v>
      </c>
      <c r="I104" s="650" t="s">
        <v>421</v>
      </c>
      <c r="J104" s="650" t="s">
        <v>421</v>
      </c>
      <c r="K104" s="650" t="s">
        <v>421</v>
      </c>
    </row>
    <row r="105" spans="1:11" ht="15">
      <c r="A105" s="210" t="s">
        <v>578</v>
      </c>
      <c r="B105" s="131" t="s">
        <v>16</v>
      </c>
      <c r="C105" s="653">
        <v>91.10628019323671</v>
      </c>
      <c r="D105" s="653">
        <v>99.8258064516129</v>
      </c>
      <c r="E105" s="653">
        <v>158.03076923076924</v>
      </c>
      <c r="F105" s="653">
        <v>57.78888888888889</v>
      </c>
      <c r="G105" s="653" t="s">
        <v>421</v>
      </c>
      <c r="H105" s="653">
        <v>65.11538461538461</v>
      </c>
      <c r="I105" s="654" t="s">
        <v>421</v>
      </c>
      <c r="J105" s="654" t="s">
        <v>421</v>
      </c>
      <c r="K105" s="654" t="s">
        <v>421</v>
      </c>
    </row>
    <row r="106" spans="1:11" ht="15">
      <c r="A106" s="210"/>
      <c r="B106" s="131" t="s">
        <v>17</v>
      </c>
      <c r="C106" s="653">
        <v>4.0144927536231885</v>
      </c>
      <c r="D106" s="653">
        <v>4.4</v>
      </c>
      <c r="E106" s="653">
        <v>6.015384615384615</v>
      </c>
      <c r="F106" s="653">
        <v>3.2333333333333334</v>
      </c>
      <c r="G106" s="653" t="s">
        <v>421</v>
      </c>
      <c r="H106" s="653">
        <v>2.8653846153846154</v>
      </c>
      <c r="I106" s="654" t="s">
        <v>421</v>
      </c>
      <c r="J106" s="654" t="s">
        <v>421</v>
      </c>
      <c r="K106" s="654" t="s">
        <v>421</v>
      </c>
    </row>
    <row r="107" spans="1:11" ht="15">
      <c r="A107" s="210"/>
      <c r="B107" s="131" t="s">
        <v>0</v>
      </c>
      <c r="C107" s="653">
        <v>50</v>
      </c>
      <c r="D107" s="653">
        <v>56.5</v>
      </c>
      <c r="E107" s="653">
        <v>72.4</v>
      </c>
      <c r="F107" s="653">
        <v>19.3</v>
      </c>
      <c r="G107" s="653" t="s">
        <v>421</v>
      </c>
      <c r="H107" s="653">
        <v>19.2</v>
      </c>
      <c r="I107" s="654" t="s">
        <v>421</v>
      </c>
      <c r="J107" s="654" t="s">
        <v>421</v>
      </c>
      <c r="K107" s="654" t="s">
        <v>421</v>
      </c>
    </row>
    <row r="108" spans="1:11" ht="15">
      <c r="A108" s="209" t="s">
        <v>875</v>
      </c>
      <c r="B108" s="131" t="s">
        <v>578</v>
      </c>
      <c r="C108" s="653" t="s">
        <v>578</v>
      </c>
      <c r="D108" s="653" t="s">
        <v>578</v>
      </c>
      <c r="E108" s="653" t="s">
        <v>578</v>
      </c>
      <c r="F108" s="653" t="s">
        <v>578</v>
      </c>
      <c r="G108" s="653" t="s">
        <v>578</v>
      </c>
      <c r="H108" s="653" t="s">
        <v>578</v>
      </c>
      <c r="I108" s="654" t="s">
        <v>578</v>
      </c>
      <c r="J108" s="654" t="s">
        <v>578</v>
      </c>
      <c r="K108" s="654" t="s">
        <v>578</v>
      </c>
    </row>
    <row r="109" spans="1:11" ht="15">
      <c r="A109" s="210" t="s">
        <v>827</v>
      </c>
      <c r="B109" s="131" t="s">
        <v>14</v>
      </c>
      <c r="C109" s="649">
        <v>86</v>
      </c>
      <c r="D109" s="650">
        <v>79</v>
      </c>
      <c r="E109" s="650">
        <v>65</v>
      </c>
      <c r="F109" s="650">
        <v>14</v>
      </c>
      <c r="G109" s="650" t="s">
        <v>421</v>
      </c>
      <c r="H109" s="650">
        <v>7</v>
      </c>
      <c r="I109" s="654" t="s">
        <v>421</v>
      </c>
      <c r="J109" s="650" t="s">
        <v>421</v>
      </c>
      <c r="K109" s="654" t="s">
        <v>421</v>
      </c>
    </row>
    <row r="110" spans="1:11" ht="15">
      <c r="A110" s="208" t="s">
        <v>578</v>
      </c>
      <c r="B110" s="131" t="s">
        <v>15</v>
      </c>
      <c r="C110" s="651">
        <v>207</v>
      </c>
      <c r="D110" s="651">
        <v>155</v>
      </c>
      <c r="E110" s="651">
        <v>65</v>
      </c>
      <c r="F110" s="651">
        <v>90</v>
      </c>
      <c r="G110" s="651" t="s">
        <v>421</v>
      </c>
      <c r="H110" s="651">
        <v>52</v>
      </c>
      <c r="I110" s="654" t="s">
        <v>421</v>
      </c>
      <c r="J110" s="652" t="s">
        <v>421</v>
      </c>
      <c r="K110" s="654" t="s">
        <v>421</v>
      </c>
    </row>
    <row r="111" spans="1:11" ht="15">
      <c r="A111" s="208" t="s">
        <v>578</v>
      </c>
      <c r="B111" s="131" t="s">
        <v>16</v>
      </c>
      <c r="C111" s="653">
        <v>91.10628019323671</v>
      </c>
      <c r="D111" s="653">
        <v>99.8258064516129</v>
      </c>
      <c r="E111" s="653">
        <v>158.03076923076924</v>
      </c>
      <c r="F111" s="653">
        <v>57.78888888888889</v>
      </c>
      <c r="G111" s="653" t="s">
        <v>421</v>
      </c>
      <c r="H111" s="653">
        <v>65.11538461538461</v>
      </c>
      <c r="I111" s="654" t="s">
        <v>421</v>
      </c>
      <c r="J111" s="654" t="s">
        <v>421</v>
      </c>
      <c r="K111" s="654" t="s">
        <v>421</v>
      </c>
    </row>
    <row r="112" spans="1:11" ht="15">
      <c r="A112" s="208"/>
      <c r="B112" s="131" t="s">
        <v>17</v>
      </c>
      <c r="C112" s="653">
        <v>4.0144927536231885</v>
      </c>
      <c r="D112" s="653">
        <v>4.4</v>
      </c>
      <c r="E112" s="653">
        <v>6.015384615384615</v>
      </c>
      <c r="F112" s="653">
        <v>3.2333333333333334</v>
      </c>
      <c r="G112" s="653" t="s">
        <v>421</v>
      </c>
      <c r="H112" s="653">
        <v>2.8653846153846154</v>
      </c>
      <c r="I112" s="654" t="s">
        <v>421</v>
      </c>
      <c r="J112" s="654" t="s">
        <v>421</v>
      </c>
      <c r="K112" s="654" t="s">
        <v>421</v>
      </c>
    </row>
    <row r="113" spans="1:11" ht="15">
      <c r="A113" s="208"/>
      <c r="B113" s="131" t="s">
        <v>0</v>
      </c>
      <c r="C113" s="653">
        <v>50</v>
      </c>
      <c r="D113" s="653">
        <v>56.5</v>
      </c>
      <c r="E113" s="653">
        <v>72.4</v>
      </c>
      <c r="F113" s="653">
        <v>19.3</v>
      </c>
      <c r="G113" s="653" t="s">
        <v>421</v>
      </c>
      <c r="H113" s="653">
        <v>19.2</v>
      </c>
      <c r="I113" s="654" t="s">
        <v>421</v>
      </c>
      <c r="J113" s="654" t="s">
        <v>421</v>
      </c>
      <c r="K113" s="654" t="s">
        <v>421</v>
      </c>
    </row>
    <row r="114" spans="1:11" ht="15">
      <c r="A114" s="209" t="s">
        <v>578</v>
      </c>
      <c r="B114" s="131" t="s">
        <v>578</v>
      </c>
      <c r="C114" s="649" t="s">
        <v>578</v>
      </c>
      <c r="D114" s="650" t="s">
        <v>578</v>
      </c>
      <c r="E114" s="650" t="s">
        <v>578</v>
      </c>
      <c r="F114" s="650" t="s">
        <v>578</v>
      </c>
      <c r="G114" s="650" t="s">
        <v>578</v>
      </c>
      <c r="H114" s="650" t="s">
        <v>578</v>
      </c>
      <c r="I114" s="650" t="s">
        <v>578</v>
      </c>
      <c r="J114" s="650" t="s">
        <v>578</v>
      </c>
      <c r="K114" s="650" t="s">
        <v>578</v>
      </c>
    </row>
    <row r="115" spans="1:11" ht="15">
      <c r="A115" s="207" t="s">
        <v>90</v>
      </c>
      <c r="B115" s="131" t="s">
        <v>14</v>
      </c>
      <c r="C115" s="649">
        <v>923</v>
      </c>
      <c r="D115" s="649">
        <v>913</v>
      </c>
      <c r="E115" s="649">
        <v>910</v>
      </c>
      <c r="F115" s="649">
        <v>3</v>
      </c>
      <c r="G115" s="649" t="s">
        <v>421</v>
      </c>
      <c r="H115" s="650">
        <v>8</v>
      </c>
      <c r="I115" s="650">
        <v>1</v>
      </c>
      <c r="J115" s="650">
        <v>1</v>
      </c>
      <c r="K115" s="650" t="s">
        <v>421</v>
      </c>
    </row>
    <row r="116" spans="1:11" ht="15">
      <c r="A116" s="210"/>
      <c r="B116" s="131" t="s">
        <v>15</v>
      </c>
      <c r="C116" s="651">
        <v>1154</v>
      </c>
      <c r="D116" s="651">
        <v>949</v>
      </c>
      <c r="E116" s="651">
        <v>914</v>
      </c>
      <c r="F116" s="651">
        <v>35</v>
      </c>
      <c r="G116" s="651" t="s">
        <v>421</v>
      </c>
      <c r="H116" s="651">
        <v>157</v>
      </c>
      <c r="I116" s="650">
        <v>20</v>
      </c>
      <c r="J116" s="650">
        <v>28</v>
      </c>
      <c r="K116" s="650" t="s">
        <v>421</v>
      </c>
    </row>
    <row r="117" spans="1:11" ht="15">
      <c r="A117" s="210"/>
      <c r="B117" s="131" t="s">
        <v>16</v>
      </c>
      <c r="C117" s="653">
        <v>120.3578856152513</v>
      </c>
      <c r="D117" s="653">
        <v>134.29610115911487</v>
      </c>
      <c r="E117" s="653">
        <v>137.1203501094092</v>
      </c>
      <c r="F117" s="653">
        <v>60.542857142857144</v>
      </c>
      <c r="G117" s="653" t="s">
        <v>421</v>
      </c>
      <c r="H117" s="653">
        <v>59.617834394904456</v>
      </c>
      <c r="I117" s="654">
        <v>32.1</v>
      </c>
      <c r="J117" s="654">
        <v>51.57142857142857</v>
      </c>
      <c r="K117" s="654" t="s">
        <v>421</v>
      </c>
    </row>
    <row r="118" spans="1:11" ht="15">
      <c r="A118" s="210"/>
      <c r="B118" s="131" t="s">
        <v>17</v>
      </c>
      <c r="C118" s="653">
        <v>5.054592720970537</v>
      </c>
      <c r="D118" s="653">
        <v>5.535300316122234</v>
      </c>
      <c r="E118" s="653">
        <v>5.586433260393873</v>
      </c>
      <c r="F118" s="653">
        <v>4.2</v>
      </c>
      <c r="G118" s="653" t="s">
        <v>421</v>
      </c>
      <c r="H118" s="653">
        <v>3.0063694267515926</v>
      </c>
      <c r="I118" s="654">
        <v>2.2</v>
      </c>
      <c r="J118" s="654">
        <v>2.2857142857142856</v>
      </c>
      <c r="K118" s="654" t="s">
        <v>421</v>
      </c>
    </row>
    <row r="119" spans="1:11" ht="15">
      <c r="A119" s="210"/>
      <c r="B119" s="131" t="s">
        <v>0</v>
      </c>
      <c r="C119" s="653">
        <v>59.3</v>
      </c>
      <c r="D119" s="653">
        <v>63.3</v>
      </c>
      <c r="E119" s="653">
        <v>64.2</v>
      </c>
      <c r="F119" s="653">
        <v>14.8</v>
      </c>
      <c r="G119" s="653" t="s">
        <v>421</v>
      </c>
      <c r="H119" s="653">
        <v>16.3</v>
      </c>
      <c r="I119" s="654">
        <v>11</v>
      </c>
      <c r="J119" s="654">
        <v>11</v>
      </c>
      <c r="K119" s="654" t="s">
        <v>421</v>
      </c>
    </row>
    <row r="120" spans="1:11" ht="15">
      <c r="A120" s="209" t="s">
        <v>875</v>
      </c>
      <c r="B120" s="131" t="s">
        <v>578</v>
      </c>
      <c r="C120" s="649" t="s">
        <v>578</v>
      </c>
      <c r="D120" s="650" t="s">
        <v>578</v>
      </c>
      <c r="E120" s="650" t="s">
        <v>578</v>
      </c>
      <c r="F120" s="650" t="s">
        <v>578</v>
      </c>
      <c r="G120" s="650" t="s">
        <v>578</v>
      </c>
      <c r="H120" s="650" t="s">
        <v>578</v>
      </c>
      <c r="I120" s="650" t="s">
        <v>578</v>
      </c>
      <c r="J120" s="650" t="s">
        <v>578</v>
      </c>
      <c r="K120" s="650" t="s">
        <v>578</v>
      </c>
    </row>
    <row r="121" spans="1:11" ht="15">
      <c r="A121" s="210" t="s">
        <v>827</v>
      </c>
      <c r="B121" s="131" t="s">
        <v>14</v>
      </c>
      <c r="C121" s="651">
        <v>908</v>
      </c>
      <c r="D121" s="651">
        <v>899</v>
      </c>
      <c r="E121" s="651">
        <v>896</v>
      </c>
      <c r="F121" s="651">
        <v>3</v>
      </c>
      <c r="G121" s="651" t="s">
        <v>421</v>
      </c>
      <c r="H121" s="651">
        <v>8</v>
      </c>
      <c r="I121" s="651">
        <v>1</v>
      </c>
      <c r="J121" s="652" t="s">
        <v>421</v>
      </c>
      <c r="K121" s="652" t="s">
        <v>421</v>
      </c>
    </row>
    <row r="122" spans="1:11" ht="15">
      <c r="A122" s="210" t="s">
        <v>578</v>
      </c>
      <c r="B122" s="131" t="s">
        <v>15</v>
      </c>
      <c r="C122" s="651">
        <v>1112</v>
      </c>
      <c r="D122" s="651">
        <v>935</v>
      </c>
      <c r="E122" s="651">
        <v>900</v>
      </c>
      <c r="F122" s="651">
        <v>35</v>
      </c>
      <c r="G122" s="651" t="s">
        <v>421</v>
      </c>
      <c r="H122" s="651">
        <v>157</v>
      </c>
      <c r="I122" s="651">
        <v>20</v>
      </c>
      <c r="J122" s="654" t="s">
        <v>421</v>
      </c>
      <c r="K122" s="654" t="s">
        <v>421</v>
      </c>
    </row>
    <row r="123" spans="1:11" ht="15">
      <c r="A123" s="210" t="s">
        <v>578</v>
      </c>
      <c r="B123" s="131" t="s">
        <v>16</v>
      </c>
      <c r="C123" s="653">
        <v>122.5</v>
      </c>
      <c r="D123" s="653">
        <v>135</v>
      </c>
      <c r="E123" s="653">
        <v>137.9</v>
      </c>
      <c r="F123" s="653">
        <v>60.5</v>
      </c>
      <c r="G123" s="653" t="s">
        <v>421</v>
      </c>
      <c r="H123" s="653">
        <v>59.6</v>
      </c>
      <c r="I123" s="654">
        <v>32.1</v>
      </c>
      <c r="J123" s="654" t="s">
        <v>421</v>
      </c>
      <c r="K123" s="654" t="s">
        <v>421</v>
      </c>
    </row>
    <row r="124" spans="1:11" ht="15">
      <c r="A124" s="210"/>
      <c r="B124" s="131" t="s">
        <v>17</v>
      </c>
      <c r="C124" s="653">
        <v>5.128597122302159</v>
      </c>
      <c r="D124" s="653">
        <v>5.547593582887701</v>
      </c>
      <c r="E124" s="653">
        <v>5.6</v>
      </c>
      <c r="F124" s="653">
        <v>4.2</v>
      </c>
      <c r="G124" s="653" t="s">
        <v>421</v>
      </c>
      <c r="H124" s="653">
        <v>3.0063694267515926</v>
      </c>
      <c r="I124" s="654">
        <v>2.2</v>
      </c>
      <c r="J124" s="654" t="s">
        <v>421</v>
      </c>
      <c r="K124" s="654" t="s">
        <v>421</v>
      </c>
    </row>
    <row r="125" spans="1:11" ht="15">
      <c r="A125" s="313"/>
      <c r="B125" s="131" t="s">
        <v>0</v>
      </c>
      <c r="C125" s="653">
        <v>59.8</v>
      </c>
      <c r="D125" s="654">
        <v>63.3</v>
      </c>
      <c r="E125" s="653">
        <v>64.3</v>
      </c>
      <c r="F125" s="653">
        <v>14.8</v>
      </c>
      <c r="G125" s="653" t="s">
        <v>421</v>
      </c>
      <c r="H125" s="653">
        <v>16.3</v>
      </c>
      <c r="I125" s="653">
        <v>11</v>
      </c>
      <c r="J125" s="653" t="s">
        <v>421</v>
      </c>
      <c r="K125" s="654" t="s">
        <v>421</v>
      </c>
    </row>
    <row r="126" spans="1:11" ht="15">
      <c r="A126" s="210" t="s">
        <v>828</v>
      </c>
      <c r="B126" s="131" t="s">
        <v>14</v>
      </c>
      <c r="C126" s="651">
        <v>1</v>
      </c>
      <c r="D126" s="651" t="s">
        <v>421</v>
      </c>
      <c r="E126" s="651" t="s">
        <v>421</v>
      </c>
      <c r="F126" s="651" t="s">
        <v>421</v>
      </c>
      <c r="G126" s="651" t="s">
        <v>421</v>
      </c>
      <c r="H126" s="651" t="s">
        <v>421</v>
      </c>
      <c r="I126" s="651" t="s">
        <v>421</v>
      </c>
      <c r="J126" s="651">
        <v>1</v>
      </c>
      <c r="K126" s="652" t="s">
        <v>421</v>
      </c>
    </row>
    <row r="127" spans="1:11" ht="15">
      <c r="A127" s="210" t="s">
        <v>578</v>
      </c>
      <c r="B127" s="131" t="s">
        <v>15</v>
      </c>
      <c r="C127" s="651">
        <v>28</v>
      </c>
      <c r="D127" s="651" t="s">
        <v>421</v>
      </c>
      <c r="E127" s="651" t="s">
        <v>421</v>
      </c>
      <c r="F127" s="651" t="s">
        <v>421</v>
      </c>
      <c r="G127" s="651" t="s">
        <v>421</v>
      </c>
      <c r="H127" s="651" t="s">
        <v>421</v>
      </c>
      <c r="I127" s="651" t="s">
        <v>421</v>
      </c>
      <c r="J127" s="651">
        <v>28</v>
      </c>
      <c r="K127" s="652" t="s">
        <v>421</v>
      </c>
    </row>
    <row r="128" spans="1:11" ht="15">
      <c r="A128" s="210" t="s">
        <v>578</v>
      </c>
      <c r="B128" s="131" t="s">
        <v>16</v>
      </c>
      <c r="C128" s="653">
        <v>51.57142857142857</v>
      </c>
      <c r="D128" s="654" t="s">
        <v>421</v>
      </c>
      <c r="E128" s="653" t="s">
        <v>421</v>
      </c>
      <c r="F128" s="653" t="s">
        <v>421</v>
      </c>
      <c r="G128" s="653" t="s">
        <v>421</v>
      </c>
      <c r="H128" s="653" t="s">
        <v>421</v>
      </c>
      <c r="I128" s="653" t="s">
        <v>421</v>
      </c>
      <c r="J128" s="653">
        <v>51.57142857142857</v>
      </c>
      <c r="K128" s="654" t="s">
        <v>421</v>
      </c>
    </row>
    <row r="129" spans="1:11" ht="15">
      <c r="A129" s="210"/>
      <c r="B129" s="131" t="s">
        <v>17</v>
      </c>
      <c r="C129" s="653">
        <v>2.2857142857142856</v>
      </c>
      <c r="D129" s="654" t="s">
        <v>421</v>
      </c>
      <c r="E129" s="653" t="s">
        <v>421</v>
      </c>
      <c r="F129" s="653" t="s">
        <v>421</v>
      </c>
      <c r="G129" s="653" t="s">
        <v>421</v>
      </c>
      <c r="H129" s="653" t="s">
        <v>421</v>
      </c>
      <c r="I129" s="653" t="s">
        <v>421</v>
      </c>
      <c r="J129" s="653">
        <v>2.2857142857142856</v>
      </c>
      <c r="K129" s="654" t="s">
        <v>421</v>
      </c>
    </row>
    <row r="130" spans="1:11" ht="15">
      <c r="A130" s="211"/>
      <c r="B130" s="131" t="s">
        <v>0</v>
      </c>
      <c r="C130" s="653">
        <v>11</v>
      </c>
      <c r="D130" s="654" t="s">
        <v>421</v>
      </c>
      <c r="E130" s="654" t="s">
        <v>421</v>
      </c>
      <c r="F130" s="654" t="s">
        <v>421</v>
      </c>
      <c r="G130" s="654" t="s">
        <v>421</v>
      </c>
      <c r="H130" s="654" t="s">
        <v>421</v>
      </c>
      <c r="I130" s="654" t="s">
        <v>421</v>
      </c>
      <c r="J130" s="654">
        <v>11</v>
      </c>
      <c r="K130" s="654" t="s">
        <v>421</v>
      </c>
    </row>
    <row r="131" spans="1:11" ht="15">
      <c r="A131" s="210" t="s">
        <v>830</v>
      </c>
      <c r="B131" s="131" t="s">
        <v>14</v>
      </c>
      <c r="C131" s="651">
        <v>14</v>
      </c>
      <c r="D131" s="651">
        <v>14</v>
      </c>
      <c r="E131" s="651">
        <v>14</v>
      </c>
      <c r="F131" s="651" t="s">
        <v>421</v>
      </c>
      <c r="G131" s="651" t="s">
        <v>421</v>
      </c>
      <c r="H131" s="651" t="s">
        <v>421</v>
      </c>
      <c r="I131" s="651" t="s">
        <v>421</v>
      </c>
      <c r="J131" s="651" t="s">
        <v>421</v>
      </c>
      <c r="K131" s="654" t="s">
        <v>421</v>
      </c>
    </row>
    <row r="132" spans="1:11" ht="15">
      <c r="A132" s="208" t="s">
        <v>578</v>
      </c>
      <c r="B132" s="131" t="s">
        <v>15</v>
      </c>
      <c r="C132" s="651">
        <v>14</v>
      </c>
      <c r="D132" s="651">
        <v>14</v>
      </c>
      <c r="E132" s="651">
        <v>14</v>
      </c>
      <c r="F132" s="651" t="s">
        <v>421</v>
      </c>
      <c r="G132" s="651" t="s">
        <v>421</v>
      </c>
      <c r="H132" s="651" t="s">
        <v>421</v>
      </c>
      <c r="I132" s="651" t="s">
        <v>421</v>
      </c>
      <c r="J132" s="651" t="s">
        <v>421</v>
      </c>
      <c r="K132" s="654" t="s">
        <v>421</v>
      </c>
    </row>
    <row r="133" spans="1:11" ht="15">
      <c r="A133" s="208" t="s">
        <v>578</v>
      </c>
      <c r="B133" s="131" t="s">
        <v>16</v>
      </c>
      <c r="C133" s="653">
        <v>87.78571428571429</v>
      </c>
      <c r="D133" s="654">
        <v>87.8</v>
      </c>
      <c r="E133" s="654">
        <v>87.8</v>
      </c>
      <c r="F133" s="654" t="s">
        <v>421</v>
      </c>
      <c r="G133" s="654" t="s">
        <v>421</v>
      </c>
      <c r="H133" s="654" t="s">
        <v>421</v>
      </c>
      <c r="I133" s="654" t="s">
        <v>421</v>
      </c>
      <c r="J133" s="654" t="s">
        <v>421</v>
      </c>
      <c r="K133" s="654" t="s">
        <v>421</v>
      </c>
    </row>
    <row r="134" spans="1:11" ht="15">
      <c r="A134" s="208"/>
      <c r="B134" s="131" t="s">
        <v>17</v>
      </c>
      <c r="C134" s="653">
        <v>4.714285714285714</v>
      </c>
      <c r="D134" s="654">
        <v>4.7</v>
      </c>
      <c r="E134" s="654">
        <v>4.7</v>
      </c>
      <c r="F134" s="654" t="s">
        <v>421</v>
      </c>
      <c r="G134" s="654" t="s">
        <v>421</v>
      </c>
      <c r="H134" s="654" t="s">
        <v>421</v>
      </c>
      <c r="I134" s="654" t="s">
        <v>421</v>
      </c>
      <c r="J134" s="654" t="s">
        <v>421</v>
      </c>
      <c r="K134" s="654" t="s">
        <v>421</v>
      </c>
    </row>
    <row r="135" spans="1:11" ht="15">
      <c r="A135" s="209"/>
      <c r="B135" s="131" t="s">
        <v>0</v>
      </c>
      <c r="C135" s="653">
        <v>62.1</v>
      </c>
      <c r="D135" s="654">
        <v>62.1</v>
      </c>
      <c r="E135" s="654">
        <v>62.1</v>
      </c>
      <c r="F135" s="654" t="s">
        <v>421</v>
      </c>
      <c r="G135" s="654" t="s">
        <v>421</v>
      </c>
      <c r="H135" s="654" t="s">
        <v>421</v>
      </c>
      <c r="I135" s="654" t="s">
        <v>421</v>
      </c>
      <c r="J135" s="654" t="s">
        <v>421</v>
      </c>
      <c r="K135" s="654" t="s">
        <v>421</v>
      </c>
    </row>
    <row r="136" spans="1:11" ht="15">
      <c r="A136" s="210"/>
      <c r="B136" s="131"/>
      <c r="C136" s="649"/>
      <c r="D136" s="650"/>
      <c r="E136" s="650"/>
      <c r="F136" s="650"/>
      <c r="G136" s="652"/>
      <c r="H136" s="660"/>
      <c r="I136" s="654"/>
      <c r="J136" s="654"/>
      <c r="K136" s="654"/>
    </row>
    <row r="137" spans="1:11" ht="15">
      <c r="A137" s="211" t="s">
        <v>91</v>
      </c>
      <c r="B137" s="131" t="s">
        <v>14</v>
      </c>
      <c r="C137" s="651">
        <v>203</v>
      </c>
      <c r="D137" s="651">
        <v>200</v>
      </c>
      <c r="E137" s="651">
        <v>198</v>
      </c>
      <c r="F137" s="651">
        <v>2</v>
      </c>
      <c r="G137" s="651" t="s">
        <v>421</v>
      </c>
      <c r="H137" s="651">
        <v>3</v>
      </c>
      <c r="I137" s="654" t="s">
        <v>421</v>
      </c>
      <c r="J137" s="654" t="s">
        <v>421</v>
      </c>
      <c r="K137" s="654" t="s">
        <v>421</v>
      </c>
    </row>
    <row r="138" spans="1:11" ht="15">
      <c r="A138" s="210" t="s">
        <v>578</v>
      </c>
      <c r="B138" s="131" t="s">
        <v>15</v>
      </c>
      <c r="C138" s="651">
        <v>235</v>
      </c>
      <c r="D138" s="651">
        <v>202</v>
      </c>
      <c r="E138" s="651">
        <v>198</v>
      </c>
      <c r="F138" s="651">
        <v>4</v>
      </c>
      <c r="G138" s="651" t="s">
        <v>421</v>
      </c>
      <c r="H138" s="651">
        <v>33</v>
      </c>
      <c r="I138" s="654" t="s">
        <v>421</v>
      </c>
      <c r="J138" s="654" t="s">
        <v>421</v>
      </c>
      <c r="K138" s="654" t="s">
        <v>421</v>
      </c>
    </row>
    <row r="139" spans="1:11" ht="15">
      <c r="A139" s="210" t="s">
        <v>578</v>
      </c>
      <c r="B139" s="131" t="s">
        <v>16</v>
      </c>
      <c r="C139" s="653">
        <v>121.46808510638297</v>
      </c>
      <c r="D139" s="654">
        <v>130.55940594059405</v>
      </c>
      <c r="E139" s="654">
        <v>131.40404040404042</v>
      </c>
      <c r="F139" s="654">
        <v>88.75</v>
      </c>
      <c r="G139" s="654" t="s">
        <v>421</v>
      </c>
      <c r="H139" s="654">
        <v>65.81818181818181</v>
      </c>
      <c r="I139" s="654" t="s">
        <v>421</v>
      </c>
      <c r="J139" s="654" t="s">
        <v>421</v>
      </c>
      <c r="K139" s="654" t="s">
        <v>421</v>
      </c>
    </row>
    <row r="140" spans="1:11" ht="15">
      <c r="A140" s="210"/>
      <c r="B140" s="131" t="s">
        <v>17</v>
      </c>
      <c r="C140" s="653">
        <v>5.319148936170213</v>
      </c>
      <c r="D140" s="654">
        <v>5.712871287128713</v>
      </c>
      <c r="E140" s="654">
        <v>5.747474747474747</v>
      </c>
      <c r="F140" s="654">
        <v>4</v>
      </c>
      <c r="G140" s="654" t="s">
        <v>421</v>
      </c>
      <c r="H140" s="654">
        <v>2.909090909090909</v>
      </c>
      <c r="I140" s="654" t="s">
        <v>421</v>
      </c>
      <c r="J140" s="654" t="s">
        <v>421</v>
      </c>
      <c r="K140" s="654" t="s">
        <v>421</v>
      </c>
    </row>
    <row r="141" spans="1:11" ht="15">
      <c r="A141" s="313"/>
      <c r="B141" s="131" t="s">
        <v>0</v>
      </c>
      <c r="C141" s="653">
        <v>58</v>
      </c>
      <c r="D141" s="654">
        <v>60.9</v>
      </c>
      <c r="E141" s="654">
        <v>61.8</v>
      </c>
      <c r="F141" s="654">
        <v>14</v>
      </c>
      <c r="G141" s="654" t="s">
        <v>421</v>
      </c>
      <c r="H141" s="654">
        <v>17.6</v>
      </c>
      <c r="I141" s="654" t="s">
        <v>421</v>
      </c>
      <c r="J141" s="654" t="s">
        <v>421</v>
      </c>
      <c r="K141" s="654" t="s">
        <v>421</v>
      </c>
    </row>
    <row r="142" spans="1:11" ht="15">
      <c r="A142" s="209" t="s">
        <v>875</v>
      </c>
      <c r="B142" s="131" t="s">
        <v>578</v>
      </c>
      <c r="C142" s="649" t="s">
        <v>578</v>
      </c>
      <c r="D142" s="650" t="s">
        <v>578</v>
      </c>
      <c r="E142" s="650" t="s">
        <v>578</v>
      </c>
      <c r="F142" s="654" t="s">
        <v>578</v>
      </c>
      <c r="G142" s="652" t="s">
        <v>578</v>
      </c>
      <c r="H142" s="660" t="s">
        <v>578</v>
      </c>
      <c r="I142" s="654" t="s">
        <v>578</v>
      </c>
      <c r="J142" s="654" t="s">
        <v>578</v>
      </c>
      <c r="K142" s="654" t="s">
        <v>578</v>
      </c>
    </row>
    <row r="143" spans="1:11" ht="15">
      <c r="A143" s="210" t="s">
        <v>827</v>
      </c>
      <c r="B143" s="131" t="s">
        <v>14</v>
      </c>
      <c r="C143" s="651">
        <v>202</v>
      </c>
      <c r="D143" s="651">
        <v>199</v>
      </c>
      <c r="E143" s="651">
        <v>197</v>
      </c>
      <c r="F143" s="651">
        <v>2</v>
      </c>
      <c r="G143" s="651" t="s">
        <v>421</v>
      </c>
      <c r="H143" s="651">
        <v>3</v>
      </c>
      <c r="I143" s="651" t="s">
        <v>421</v>
      </c>
      <c r="J143" s="654" t="s">
        <v>421</v>
      </c>
      <c r="K143" s="654" t="s">
        <v>421</v>
      </c>
    </row>
    <row r="144" spans="1:11" ht="15">
      <c r="A144" s="210" t="s">
        <v>578</v>
      </c>
      <c r="B144" s="131" t="s">
        <v>15</v>
      </c>
      <c r="C144" s="651">
        <v>234</v>
      </c>
      <c r="D144" s="651">
        <v>201</v>
      </c>
      <c r="E144" s="651">
        <v>197</v>
      </c>
      <c r="F144" s="651">
        <v>4</v>
      </c>
      <c r="G144" s="651" t="s">
        <v>421</v>
      </c>
      <c r="H144" s="651">
        <v>33</v>
      </c>
      <c r="I144" s="651" t="s">
        <v>421</v>
      </c>
      <c r="J144" s="654" t="s">
        <v>421</v>
      </c>
      <c r="K144" s="654" t="s">
        <v>421</v>
      </c>
    </row>
    <row r="145" spans="1:11" ht="15">
      <c r="A145" s="210"/>
      <c r="B145" s="131" t="s">
        <v>16</v>
      </c>
      <c r="C145" s="653">
        <v>121.46808510638297</v>
      </c>
      <c r="D145" s="654">
        <v>130.55940594059405</v>
      </c>
      <c r="E145" s="654">
        <v>131.48</v>
      </c>
      <c r="F145" s="654">
        <v>88.75</v>
      </c>
      <c r="G145" s="654" t="s">
        <v>421</v>
      </c>
      <c r="H145" s="654">
        <v>65.81818181818181</v>
      </c>
      <c r="I145" s="654" t="s">
        <v>421</v>
      </c>
      <c r="J145" s="654" t="s">
        <v>421</v>
      </c>
      <c r="K145" s="654" t="s">
        <v>421</v>
      </c>
    </row>
    <row r="146" spans="1:11" ht="15">
      <c r="A146" s="211"/>
      <c r="B146" s="131" t="s">
        <v>17</v>
      </c>
      <c r="C146" s="653">
        <v>5.319148936170213</v>
      </c>
      <c r="D146" s="654">
        <v>5.712871287128713</v>
      </c>
      <c r="E146" s="654">
        <v>5.747474747474747</v>
      </c>
      <c r="F146" s="654">
        <v>4</v>
      </c>
      <c r="G146" s="654" t="s">
        <v>421</v>
      </c>
      <c r="H146" s="654">
        <v>2.909090909090909</v>
      </c>
      <c r="I146" s="654" t="s">
        <v>421</v>
      </c>
      <c r="J146" s="654" t="s">
        <v>421</v>
      </c>
      <c r="K146" s="654" t="s">
        <v>421</v>
      </c>
    </row>
    <row r="147" spans="1:11" ht="15">
      <c r="A147" s="208"/>
      <c r="B147" s="131" t="s">
        <v>0</v>
      </c>
      <c r="C147" s="653">
        <v>58.1</v>
      </c>
      <c r="D147" s="654">
        <v>61.1</v>
      </c>
      <c r="E147" s="654">
        <v>61.9</v>
      </c>
      <c r="F147" s="654">
        <v>14</v>
      </c>
      <c r="G147" s="654" t="s">
        <v>421</v>
      </c>
      <c r="H147" s="654">
        <v>17.6</v>
      </c>
      <c r="I147" s="654" t="s">
        <v>421</v>
      </c>
      <c r="J147" s="654" t="s">
        <v>421</v>
      </c>
      <c r="K147" s="654" t="s">
        <v>421</v>
      </c>
    </row>
    <row r="148" spans="1:11" ht="15">
      <c r="A148" s="210" t="s">
        <v>830</v>
      </c>
      <c r="B148" s="131" t="s">
        <v>14</v>
      </c>
      <c r="C148" s="651">
        <v>1</v>
      </c>
      <c r="D148" s="651">
        <v>1</v>
      </c>
      <c r="E148" s="651">
        <v>1</v>
      </c>
      <c r="F148" s="654" t="s">
        <v>421</v>
      </c>
      <c r="G148" s="652" t="s">
        <v>421</v>
      </c>
      <c r="H148" s="660" t="s">
        <v>421</v>
      </c>
      <c r="I148" s="654" t="s">
        <v>421</v>
      </c>
      <c r="J148" s="654" t="s">
        <v>421</v>
      </c>
      <c r="K148" s="654" t="s">
        <v>421</v>
      </c>
    </row>
    <row r="149" spans="1:11" ht="15">
      <c r="A149" s="208" t="s">
        <v>578</v>
      </c>
      <c r="B149" s="131" t="s">
        <v>15</v>
      </c>
      <c r="C149" s="651">
        <v>1</v>
      </c>
      <c r="D149" s="651">
        <v>1</v>
      </c>
      <c r="E149" s="651">
        <v>1</v>
      </c>
      <c r="F149" s="654" t="s">
        <v>421</v>
      </c>
      <c r="G149" s="652" t="s">
        <v>421</v>
      </c>
      <c r="H149" s="660" t="s">
        <v>421</v>
      </c>
      <c r="I149" s="654" t="s">
        <v>421</v>
      </c>
      <c r="J149" s="654" t="s">
        <v>421</v>
      </c>
      <c r="K149" s="654" t="s">
        <v>421</v>
      </c>
    </row>
    <row r="150" spans="1:11" ht="15">
      <c r="A150" s="208" t="s">
        <v>578</v>
      </c>
      <c r="B150" s="131" t="s">
        <v>16</v>
      </c>
      <c r="C150" s="653">
        <v>117</v>
      </c>
      <c r="D150" s="654">
        <v>117</v>
      </c>
      <c r="E150" s="654">
        <v>117</v>
      </c>
      <c r="F150" s="654" t="s">
        <v>421</v>
      </c>
      <c r="G150" s="654" t="s">
        <v>421</v>
      </c>
      <c r="H150" s="654" t="s">
        <v>421</v>
      </c>
      <c r="I150" s="654" t="s">
        <v>421</v>
      </c>
      <c r="J150" s="654" t="s">
        <v>421</v>
      </c>
      <c r="K150" s="654" t="s">
        <v>421</v>
      </c>
    </row>
    <row r="151" spans="1:11" ht="15">
      <c r="A151" s="209"/>
      <c r="B151" s="131" t="s">
        <v>17</v>
      </c>
      <c r="C151" s="653">
        <v>6</v>
      </c>
      <c r="D151" s="654">
        <v>6</v>
      </c>
      <c r="E151" s="654">
        <v>6</v>
      </c>
      <c r="F151" s="654" t="s">
        <v>421</v>
      </c>
      <c r="G151" s="654" t="s">
        <v>421</v>
      </c>
      <c r="H151" s="654" t="s">
        <v>421</v>
      </c>
      <c r="I151" s="654" t="s">
        <v>421</v>
      </c>
      <c r="J151" s="654" t="s">
        <v>421</v>
      </c>
      <c r="K151" s="654" t="s">
        <v>421</v>
      </c>
    </row>
    <row r="152" spans="1:11" ht="15">
      <c r="A152" s="210"/>
      <c r="B152" s="131" t="s">
        <v>0</v>
      </c>
      <c r="C152" s="653">
        <v>26</v>
      </c>
      <c r="D152" s="654">
        <v>26</v>
      </c>
      <c r="E152" s="654">
        <v>26</v>
      </c>
      <c r="F152" s="654" t="s">
        <v>421</v>
      </c>
      <c r="G152" s="654" t="s">
        <v>421</v>
      </c>
      <c r="H152" s="654" t="s">
        <v>421</v>
      </c>
      <c r="I152" s="654" t="s">
        <v>421</v>
      </c>
      <c r="J152" s="654" t="s">
        <v>421</v>
      </c>
      <c r="K152" s="654" t="s">
        <v>421</v>
      </c>
    </row>
    <row r="153" spans="1:11" ht="15">
      <c r="A153" s="210" t="s">
        <v>578</v>
      </c>
      <c r="B153" s="131" t="s">
        <v>578</v>
      </c>
      <c r="C153" s="649" t="s">
        <v>578</v>
      </c>
      <c r="D153" s="650" t="s">
        <v>578</v>
      </c>
      <c r="E153" s="650" t="s">
        <v>578</v>
      </c>
      <c r="F153" s="654" t="s">
        <v>578</v>
      </c>
      <c r="G153" s="652" t="s">
        <v>578</v>
      </c>
      <c r="H153" s="660" t="s">
        <v>578</v>
      </c>
      <c r="I153" s="654" t="s">
        <v>578</v>
      </c>
      <c r="J153" s="654" t="s">
        <v>578</v>
      </c>
      <c r="K153" s="654" t="s">
        <v>578</v>
      </c>
    </row>
    <row r="154" spans="1:11" ht="15">
      <c r="A154" s="211" t="s">
        <v>105</v>
      </c>
      <c r="B154" s="131" t="s">
        <v>14</v>
      </c>
      <c r="C154" s="651">
        <v>191</v>
      </c>
      <c r="D154" s="651">
        <v>191</v>
      </c>
      <c r="E154" s="651">
        <v>191</v>
      </c>
      <c r="F154" s="651" t="s">
        <v>421</v>
      </c>
      <c r="G154" s="651" t="s">
        <v>421</v>
      </c>
      <c r="H154" s="651" t="s">
        <v>421</v>
      </c>
      <c r="I154" s="651" t="s">
        <v>421</v>
      </c>
      <c r="J154" s="654" t="s">
        <v>421</v>
      </c>
      <c r="K154" s="654" t="s">
        <v>421</v>
      </c>
    </row>
    <row r="155" spans="1:11" ht="15">
      <c r="A155" s="210" t="s">
        <v>578</v>
      </c>
      <c r="B155" s="131" t="s">
        <v>15</v>
      </c>
      <c r="C155" s="651">
        <v>193</v>
      </c>
      <c r="D155" s="651">
        <v>193</v>
      </c>
      <c r="E155" s="651">
        <v>193</v>
      </c>
      <c r="F155" s="651" t="s">
        <v>421</v>
      </c>
      <c r="G155" s="651" t="s">
        <v>421</v>
      </c>
      <c r="H155" s="651" t="s">
        <v>421</v>
      </c>
      <c r="I155" s="651" t="s">
        <v>421</v>
      </c>
      <c r="J155" s="654" t="s">
        <v>421</v>
      </c>
      <c r="K155" s="654" t="s">
        <v>421</v>
      </c>
    </row>
    <row r="156" spans="1:11" ht="15">
      <c r="A156" s="210" t="s">
        <v>578</v>
      </c>
      <c r="B156" s="131" t="s">
        <v>16</v>
      </c>
      <c r="C156" s="653">
        <v>133.75129533678756</v>
      </c>
      <c r="D156" s="654">
        <v>133.75129533678756</v>
      </c>
      <c r="E156" s="654">
        <v>133.75129533678756</v>
      </c>
      <c r="F156" s="654" t="s">
        <v>421</v>
      </c>
      <c r="G156" s="654" t="s">
        <v>421</v>
      </c>
      <c r="H156" s="654" t="s">
        <v>421</v>
      </c>
      <c r="I156" s="654" t="s">
        <v>421</v>
      </c>
      <c r="J156" s="654" t="s">
        <v>421</v>
      </c>
      <c r="K156" s="654" t="s">
        <v>421</v>
      </c>
    </row>
    <row r="157" spans="1:11" ht="15">
      <c r="A157" s="211"/>
      <c r="B157" s="131" t="s">
        <v>17</v>
      </c>
      <c r="C157" s="653">
        <v>5.259067357512953</v>
      </c>
      <c r="D157" s="654">
        <v>5.259067357512953</v>
      </c>
      <c r="E157" s="654">
        <v>5.259067357512953</v>
      </c>
      <c r="F157" s="654" t="s">
        <v>421</v>
      </c>
      <c r="G157" s="654" t="s">
        <v>421</v>
      </c>
      <c r="H157" s="654" t="s">
        <v>421</v>
      </c>
      <c r="I157" s="654" t="s">
        <v>421</v>
      </c>
      <c r="J157" s="654" t="s">
        <v>421</v>
      </c>
      <c r="K157" s="654" t="s">
        <v>421</v>
      </c>
    </row>
    <row r="158" spans="1:11" ht="15">
      <c r="A158" s="208"/>
      <c r="B158" s="131" t="s">
        <v>0</v>
      </c>
      <c r="C158" s="653">
        <v>53.7</v>
      </c>
      <c r="D158" s="654">
        <v>53.7</v>
      </c>
      <c r="E158" s="654">
        <v>53.7</v>
      </c>
      <c r="F158" s="654" t="s">
        <v>421</v>
      </c>
      <c r="G158" s="654" t="s">
        <v>421</v>
      </c>
      <c r="H158" s="654" t="s">
        <v>421</v>
      </c>
      <c r="I158" s="654" t="s">
        <v>421</v>
      </c>
      <c r="J158" s="654" t="s">
        <v>421</v>
      </c>
      <c r="K158" s="654" t="s">
        <v>421</v>
      </c>
    </row>
    <row r="159" spans="1:11" ht="15">
      <c r="A159" s="209" t="s">
        <v>875</v>
      </c>
      <c r="B159" s="131" t="s">
        <v>578</v>
      </c>
      <c r="C159" s="653" t="s">
        <v>578</v>
      </c>
      <c r="D159" s="654" t="s">
        <v>578</v>
      </c>
      <c r="E159" s="654" t="s">
        <v>578</v>
      </c>
      <c r="F159" s="654" t="s">
        <v>578</v>
      </c>
      <c r="G159" s="652" t="s">
        <v>578</v>
      </c>
      <c r="H159" s="660" t="s">
        <v>578</v>
      </c>
      <c r="I159" s="654" t="s">
        <v>578</v>
      </c>
      <c r="J159" s="654" t="s">
        <v>578</v>
      </c>
      <c r="K159" s="654" t="s">
        <v>578</v>
      </c>
    </row>
    <row r="160" spans="1:11" ht="15">
      <c r="A160" s="210" t="s">
        <v>827</v>
      </c>
      <c r="B160" s="131" t="s">
        <v>14</v>
      </c>
      <c r="C160" s="651">
        <v>191</v>
      </c>
      <c r="D160" s="651">
        <v>191</v>
      </c>
      <c r="E160" s="651">
        <v>191</v>
      </c>
      <c r="F160" s="651" t="s">
        <v>421</v>
      </c>
      <c r="G160" s="651" t="s">
        <v>421</v>
      </c>
      <c r="H160" s="651" t="s">
        <v>421</v>
      </c>
      <c r="I160" s="654" t="s">
        <v>421</v>
      </c>
      <c r="J160" s="654" t="s">
        <v>421</v>
      </c>
      <c r="K160" s="654" t="s">
        <v>421</v>
      </c>
    </row>
    <row r="161" spans="1:11" ht="15">
      <c r="A161" s="208" t="s">
        <v>578</v>
      </c>
      <c r="B161" s="131" t="s">
        <v>15</v>
      </c>
      <c r="C161" s="651">
        <v>193</v>
      </c>
      <c r="D161" s="651">
        <v>193</v>
      </c>
      <c r="E161" s="651">
        <v>193</v>
      </c>
      <c r="F161" s="651" t="s">
        <v>421</v>
      </c>
      <c r="G161" s="651" t="s">
        <v>421</v>
      </c>
      <c r="H161" s="651" t="s">
        <v>421</v>
      </c>
      <c r="I161" s="654" t="s">
        <v>421</v>
      </c>
      <c r="J161" s="654" t="s">
        <v>421</v>
      </c>
      <c r="K161" s="654" t="s">
        <v>421</v>
      </c>
    </row>
    <row r="162" spans="1:11" ht="15">
      <c r="A162" s="209" t="s">
        <v>578</v>
      </c>
      <c r="B162" s="131" t="s">
        <v>16</v>
      </c>
      <c r="C162" s="653">
        <v>133.75129533678756</v>
      </c>
      <c r="D162" s="654">
        <v>133.75129533678756</v>
      </c>
      <c r="E162" s="654">
        <v>133.75129533678756</v>
      </c>
      <c r="F162" s="654" t="s">
        <v>421</v>
      </c>
      <c r="G162" s="654" t="s">
        <v>421</v>
      </c>
      <c r="H162" s="654" t="s">
        <v>421</v>
      </c>
      <c r="I162" s="654" t="s">
        <v>421</v>
      </c>
      <c r="J162" s="654" t="s">
        <v>421</v>
      </c>
      <c r="K162" s="654" t="s">
        <v>421</v>
      </c>
    </row>
    <row r="163" spans="1:11" ht="15">
      <c r="A163" s="210"/>
      <c r="B163" s="131" t="s">
        <v>17</v>
      </c>
      <c r="C163" s="653">
        <v>5.259067357512953</v>
      </c>
      <c r="D163" s="654">
        <v>5.259067357512953</v>
      </c>
      <c r="E163" s="654">
        <v>5.259067357512953</v>
      </c>
      <c r="F163" s="654" t="s">
        <v>421</v>
      </c>
      <c r="G163" s="654" t="s">
        <v>421</v>
      </c>
      <c r="H163" s="654" t="s">
        <v>421</v>
      </c>
      <c r="I163" s="654" t="s">
        <v>421</v>
      </c>
      <c r="J163" s="654" t="s">
        <v>421</v>
      </c>
      <c r="K163" s="654" t="s">
        <v>421</v>
      </c>
    </row>
    <row r="164" spans="1:11" ht="15">
      <c r="A164" s="210"/>
      <c r="B164" s="131" t="s">
        <v>0</v>
      </c>
      <c r="C164" s="653">
        <v>53.7</v>
      </c>
      <c r="D164" s="654">
        <v>53.7</v>
      </c>
      <c r="E164" s="654">
        <v>53.7</v>
      </c>
      <c r="F164" s="654" t="s">
        <v>421</v>
      </c>
      <c r="G164" s="654" t="s">
        <v>421</v>
      </c>
      <c r="H164" s="654" t="s">
        <v>421</v>
      </c>
      <c r="I164" s="654" t="s">
        <v>421</v>
      </c>
      <c r="J164" s="654" t="s">
        <v>421</v>
      </c>
      <c r="K164" s="654" t="s">
        <v>421</v>
      </c>
    </row>
    <row r="165" spans="1:11" ht="15">
      <c r="A165" s="210" t="s">
        <v>578</v>
      </c>
      <c r="B165" s="131" t="s">
        <v>578</v>
      </c>
      <c r="C165" s="653" t="s">
        <v>578</v>
      </c>
      <c r="D165" s="654" t="s">
        <v>578</v>
      </c>
      <c r="E165" s="654" t="s">
        <v>578</v>
      </c>
      <c r="F165" s="654" t="s">
        <v>578</v>
      </c>
      <c r="G165" s="652" t="s">
        <v>578</v>
      </c>
      <c r="H165" s="660" t="s">
        <v>578</v>
      </c>
      <c r="I165" s="654" t="s">
        <v>578</v>
      </c>
      <c r="J165" s="654" t="s">
        <v>578</v>
      </c>
      <c r="K165" s="654" t="s">
        <v>578</v>
      </c>
    </row>
    <row r="166" spans="1:11" ht="15">
      <c r="A166" s="211" t="s">
        <v>118</v>
      </c>
      <c r="B166" s="131" t="s">
        <v>14</v>
      </c>
      <c r="C166" s="651">
        <v>53</v>
      </c>
      <c r="D166" s="651">
        <v>53</v>
      </c>
      <c r="E166" s="651">
        <v>53</v>
      </c>
      <c r="F166" s="651" t="s">
        <v>421</v>
      </c>
      <c r="G166" s="651" t="s">
        <v>421</v>
      </c>
      <c r="H166" s="651" t="s">
        <v>421</v>
      </c>
      <c r="I166" s="654" t="s">
        <v>421</v>
      </c>
      <c r="J166" s="654" t="s">
        <v>421</v>
      </c>
      <c r="K166" s="654" t="s">
        <v>421</v>
      </c>
    </row>
    <row r="167" spans="1:11" ht="15">
      <c r="A167" s="210" t="s">
        <v>578</v>
      </c>
      <c r="B167" s="131" t="s">
        <v>15</v>
      </c>
      <c r="C167" s="651">
        <v>54</v>
      </c>
      <c r="D167" s="651">
        <v>54</v>
      </c>
      <c r="E167" s="651">
        <v>54</v>
      </c>
      <c r="F167" s="651" t="s">
        <v>421</v>
      </c>
      <c r="G167" s="651" t="s">
        <v>421</v>
      </c>
      <c r="H167" s="651" t="s">
        <v>421</v>
      </c>
      <c r="I167" s="654" t="s">
        <v>421</v>
      </c>
      <c r="J167" s="654" t="s">
        <v>421</v>
      </c>
      <c r="K167" s="654" t="s">
        <v>421</v>
      </c>
    </row>
    <row r="168" spans="1:11" ht="15">
      <c r="A168" s="211" t="s">
        <v>578</v>
      </c>
      <c r="B168" s="131" t="s">
        <v>16</v>
      </c>
      <c r="C168" s="653">
        <v>120.75925925925925</v>
      </c>
      <c r="D168" s="654">
        <v>120.75925925925925</v>
      </c>
      <c r="E168" s="654">
        <v>120.75925925925925</v>
      </c>
      <c r="F168" s="654" t="s">
        <v>421</v>
      </c>
      <c r="G168" s="654" t="s">
        <v>421</v>
      </c>
      <c r="H168" s="654" t="s">
        <v>421</v>
      </c>
      <c r="I168" s="654" t="s">
        <v>421</v>
      </c>
      <c r="J168" s="654" t="s">
        <v>421</v>
      </c>
      <c r="K168" s="654" t="s">
        <v>421</v>
      </c>
    </row>
    <row r="169" spans="1:11" ht="15">
      <c r="A169" s="208"/>
      <c r="B169" s="131" t="s">
        <v>17</v>
      </c>
      <c r="C169" s="653">
        <v>4.518518518518518</v>
      </c>
      <c r="D169" s="653">
        <v>4.518518518518518</v>
      </c>
      <c r="E169" s="653">
        <v>4.518518518518518</v>
      </c>
      <c r="F169" s="653" t="s">
        <v>421</v>
      </c>
      <c r="G169" s="653" t="s">
        <v>421</v>
      </c>
      <c r="H169" s="653" t="s">
        <v>421</v>
      </c>
      <c r="I169" s="654" t="s">
        <v>421</v>
      </c>
      <c r="J169" s="654" t="s">
        <v>421</v>
      </c>
      <c r="K169" s="654" t="s">
        <v>421</v>
      </c>
    </row>
    <row r="170" spans="1:11" ht="15">
      <c r="A170" s="208"/>
      <c r="B170" s="131" t="s">
        <v>0</v>
      </c>
      <c r="C170" s="653">
        <v>48.1</v>
      </c>
      <c r="D170" s="653">
        <v>48.1</v>
      </c>
      <c r="E170" s="653">
        <v>48.1</v>
      </c>
      <c r="F170" s="653" t="s">
        <v>421</v>
      </c>
      <c r="G170" s="653" t="s">
        <v>421</v>
      </c>
      <c r="H170" s="653" t="s">
        <v>421</v>
      </c>
      <c r="I170" s="654" t="s">
        <v>421</v>
      </c>
      <c r="J170" s="654" t="s">
        <v>421</v>
      </c>
      <c r="K170" s="654" t="s">
        <v>421</v>
      </c>
    </row>
    <row r="171" spans="1:11" ht="15">
      <c r="A171" s="209" t="s">
        <v>875</v>
      </c>
      <c r="B171" s="131" t="s">
        <v>578</v>
      </c>
      <c r="C171" s="653" t="s">
        <v>578</v>
      </c>
      <c r="D171" s="653" t="s">
        <v>578</v>
      </c>
      <c r="E171" s="653" t="s">
        <v>578</v>
      </c>
      <c r="F171" s="653" t="s">
        <v>578</v>
      </c>
      <c r="G171" s="651" t="s">
        <v>578</v>
      </c>
      <c r="H171" s="653" t="s">
        <v>578</v>
      </c>
      <c r="I171" s="654" t="s">
        <v>578</v>
      </c>
      <c r="J171" s="654" t="s">
        <v>578</v>
      </c>
      <c r="K171" s="654" t="s">
        <v>578</v>
      </c>
    </row>
    <row r="172" spans="1:11" ht="15">
      <c r="A172" s="210" t="s">
        <v>827</v>
      </c>
      <c r="B172" s="131" t="s">
        <v>14</v>
      </c>
      <c r="C172" s="651">
        <v>53</v>
      </c>
      <c r="D172" s="651">
        <v>53</v>
      </c>
      <c r="E172" s="651">
        <v>53</v>
      </c>
      <c r="F172" s="653" t="s">
        <v>421</v>
      </c>
      <c r="G172" s="651" t="s">
        <v>421</v>
      </c>
      <c r="H172" s="653" t="s">
        <v>421</v>
      </c>
      <c r="I172" s="654" t="s">
        <v>421</v>
      </c>
      <c r="J172" s="654" t="s">
        <v>421</v>
      </c>
      <c r="K172" s="654" t="s">
        <v>421</v>
      </c>
    </row>
    <row r="173" spans="1:11" ht="15">
      <c r="A173" s="209" t="s">
        <v>578</v>
      </c>
      <c r="B173" s="131" t="s">
        <v>15</v>
      </c>
      <c r="C173" s="649">
        <v>54</v>
      </c>
      <c r="D173" s="650">
        <v>54</v>
      </c>
      <c r="E173" s="650">
        <v>54</v>
      </c>
      <c r="F173" s="650" t="s">
        <v>421</v>
      </c>
      <c r="G173" s="650" t="s">
        <v>421</v>
      </c>
      <c r="H173" s="650" t="s">
        <v>421</v>
      </c>
      <c r="I173" s="650" t="s">
        <v>421</v>
      </c>
      <c r="J173" s="650" t="s">
        <v>421</v>
      </c>
      <c r="K173" s="650" t="s">
        <v>421</v>
      </c>
    </row>
    <row r="174" spans="1:11" ht="15">
      <c r="A174" s="210" t="s">
        <v>578</v>
      </c>
      <c r="B174" s="131" t="s">
        <v>16</v>
      </c>
      <c r="C174" s="653">
        <v>120.75925925925925</v>
      </c>
      <c r="D174" s="654">
        <v>120.75925925925925</v>
      </c>
      <c r="E174" s="654">
        <v>120.75925925925925</v>
      </c>
      <c r="F174" s="654" t="s">
        <v>421</v>
      </c>
      <c r="G174" s="654" t="s">
        <v>421</v>
      </c>
      <c r="H174" s="654" t="s">
        <v>421</v>
      </c>
      <c r="I174" s="654" t="s">
        <v>421</v>
      </c>
      <c r="J174" s="654" t="s">
        <v>421</v>
      </c>
      <c r="K174" s="654" t="s">
        <v>421</v>
      </c>
    </row>
    <row r="175" spans="1:11" ht="15">
      <c r="A175" s="209"/>
      <c r="B175" s="131" t="s">
        <v>17</v>
      </c>
      <c r="C175" s="653">
        <v>4.518518518518518</v>
      </c>
      <c r="D175" s="653">
        <v>4.518518518518518</v>
      </c>
      <c r="E175" s="653">
        <v>4.518518518518518</v>
      </c>
      <c r="F175" s="653" t="s">
        <v>421</v>
      </c>
      <c r="G175" s="653" t="s">
        <v>421</v>
      </c>
      <c r="H175" s="653" t="s">
        <v>421</v>
      </c>
      <c r="I175" s="654" t="s">
        <v>421</v>
      </c>
      <c r="J175" s="654" t="s">
        <v>421</v>
      </c>
      <c r="K175" s="654" t="s">
        <v>421</v>
      </c>
    </row>
    <row r="176" spans="1:11" ht="15">
      <c r="A176" s="209"/>
      <c r="B176" s="131" t="s">
        <v>0</v>
      </c>
      <c r="C176" s="653">
        <v>48.1</v>
      </c>
      <c r="D176" s="653">
        <v>48.1</v>
      </c>
      <c r="E176" s="653">
        <v>48.1</v>
      </c>
      <c r="F176" s="653" t="s">
        <v>421</v>
      </c>
      <c r="G176" s="653" t="s">
        <v>421</v>
      </c>
      <c r="H176" s="653" t="s">
        <v>421</v>
      </c>
      <c r="I176" s="654" t="s">
        <v>421</v>
      </c>
      <c r="J176" s="654" t="s">
        <v>421</v>
      </c>
      <c r="K176" s="654" t="s">
        <v>421</v>
      </c>
    </row>
    <row r="177" spans="1:11" ht="15">
      <c r="A177" s="209" t="s">
        <v>578</v>
      </c>
      <c r="B177" s="131" t="s">
        <v>578</v>
      </c>
      <c r="C177" s="653" t="s">
        <v>578</v>
      </c>
      <c r="D177" s="653" t="s">
        <v>578</v>
      </c>
      <c r="E177" s="653" t="s">
        <v>578</v>
      </c>
      <c r="F177" s="653" t="s">
        <v>578</v>
      </c>
      <c r="G177" s="651" t="s">
        <v>578</v>
      </c>
      <c r="H177" s="653" t="s">
        <v>578</v>
      </c>
      <c r="I177" s="654" t="s">
        <v>578</v>
      </c>
      <c r="J177" s="654" t="s">
        <v>578</v>
      </c>
      <c r="K177" s="654" t="s">
        <v>578</v>
      </c>
    </row>
    <row r="178" spans="1:11" ht="15">
      <c r="A178" s="211" t="s">
        <v>126</v>
      </c>
      <c r="B178" s="131" t="s">
        <v>14</v>
      </c>
      <c r="C178" s="649">
        <v>91</v>
      </c>
      <c r="D178" s="649">
        <v>91</v>
      </c>
      <c r="E178" s="649">
        <v>91</v>
      </c>
      <c r="F178" s="653" t="s">
        <v>421</v>
      </c>
      <c r="G178" s="651" t="s">
        <v>421</v>
      </c>
      <c r="H178" s="653" t="s">
        <v>421</v>
      </c>
      <c r="I178" s="654" t="s">
        <v>421</v>
      </c>
      <c r="J178" s="654" t="s">
        <v>421</v>
      </c>
      <c r="K178" s="654" t="s">
        <v>421</v>
      </c>
    </row>
    <row r="179" spans="1:11" ht="15">
      <c r="A179" s="313" t="s">
        <v>578</v>
      </c>
      <c r="B179" s="131" t="s">
        <v>15</v>
      </c>
      <c r="C179" s="649">
        <v>91</v>
      </c>
      <c r="D179" s="650">
        <v>91</v>
      </c>
      <c r="E179" s="650">
        <v>91</v>
      </c>
      <c r="F179" s="654" t="s">
        <v>421</v>
      </c>
      <c r="G179" s="652" t="s">
        <v>421</v>
      </c>
      <c r="H179" s="654" t="s">
        <v>421</v>
      </c>
      <c r="I179" s="654" t="s">
        <v>421</v>
      </c>
      <c r="J179" s="654" t="s">
        <v>421</v>
      </c>
      <c r="K179" s="654" t="s">
        <v>421</v>
      </c>
    </row>
    <row r="180" spans="1:11" ht="15">
      <c r="A180" s="210" t="s">
        <v>578</v>
      </c>
      <c r="B180" s="131" t="s">
        <v>16</v>
      </c>
      <c r="C180" s="653">
        <v>148.85714285714286</v>
      </c>
      <c r="D180" s="654">
        <v>148.85714285714286</v>
      </c>
      <c r="E180" s="654">
        <v>148.85714285714286</v>
      </c>
      <c r="F180" s="654" t="s">
        <v>421</v>
      </c>
      <c r="G180" s="654" t="s">
        <v>421</v>
      </c>
      <c r="H180" s="654" t="s">
        <v>421</v>
      </c>
      <c r="I180" s="654" t="s">
        <v>421</v>
      </c>
      <c r="J180" s="654" t="s">
        <v>421</v>
      </c>
      <c r="K180" s="654" t="s">
        <v>421</v>
      </c>
    </row>
    <row r="181" spans="1:11" ht="15">
      <c r="A181" s="210"/>
      <c r="B181" s="131" t="s">
        <v>17</v>
      </c>
      <c r="C181" s="653">
        <v>6.010989010989011</v>
      </c>
      <c r="D181" s="654">
        <v>6.010989010989011</v>
      </c>
      <c r="E181" s="654">
        <v>6.010989010989011</v>
      </c>
      <c r="F181" s="654" t="s">
        <v>421</v>
      </c>
      <c r="G181" s="654" t="s">
        <v>421</v>
      </c>
      <c r="H181" s="654" t="s">
        <v>421</v>
      </c>
      <c r="I181" s="654" t="s">
        <v>421</v>
      </c>
      <c r="J181" s="654" t="s">
        <v>421</v>
      </c>
      <c r="K181" s="654" t="s">
        <v>421</v>
      </c>
    </row>
    <row r="182" spans="1:11" ht="15">
      <c r="A182" s="210"/>
      <c r="B182" s="131" t="s">
        <v>0</v>
      </c>
      <c r="C182" s="653">
        <v>65.6</v>
      </c>
      <c r="D182" s="654">
        <v>65.6</v>
      </c>
      <c r="E182" s="654">
        <v>65.6</v>
      </c>
      <c r="F182" s="654" t="s">
        <v>421</v>
      </c>
      <c r="G182" s="654" t="s">
        <v>421</v>
      </c>
      <c r="H182" s="654" t="s">
        <v>421</v>
      </c>
      <c r="I182" s="654" t="s">
        <v>421</v>
      </c>
      <c r="J182" s="654" t="s">
        <v>421</v>
      </c>
      <c r="K182" s="654" t="s">
        <v>421</v>
      </c>
    </row>
    <row r="183" spans="1:11" ht="15">
      <c r="A183" s="209" t="s">
        <v>875</v>
      </c>
      <c r="B183" s="131" t="s">
        <v>578</v>
      </c>
      <c r="C183" s="653" t="s">
        <v>578</v>
      </c>
      <c r="D183" s="654" t="s">
        <v>578</v>
      </c>
      <c r="E183" s="654" t="s">
        <v>578</v>
      </c>
      <c r="F183" s="654" t="s">
        <v>578</v>
      </c>
      <c r="G183" s="652" t="s">
        <v>578</v>
      </c>
      <c r="H183" s="654" t="s">
        <v>578</v>
      </c>
      <c r="I183" s="654" t="s">
        <v>578</v>
      </c>
      <c r="J183" s="654" t="s">
        <v>578</v>
      </c>
      <c r="K183" s="654" t="s">
        <v>578</v>
      </c>
    </row>
    <row r="184" spans="1:11" ht="15">
      <c r="A184" s="210" t="s">
        <v>827</v>
      </c>
      <c r="B184" s="131" t="s">
        <v>14</v>
      </c>
      <c r="C184" s="649">
        <v>91</v>
      </c>
      <c r="D184" s="650">
        <v>91</v>
      </c>
      <c r="E184" s="650">
        <v>91</v>
      </c>
      <c r="F184" s="650" t="s">
        <v>421</v>
      </c>
      <c r="G184" s="652" t="s">
        <v>421</v>
      </c>
      <c r="H184" s="654" t="s">
        <v>421</v>
      </c>
      <c r="I184" s="654" t="s">
        <v>421</v>
      </c>
      <c r="J184" s="654" t="s">
        <v>421</v>
      </c>
      <c r="K184" s="654" t="s">
        <v>421</v>
      </c>
    </row>
    <row r="185" spans="1:11" ht="15">
      <c r="A185" s="208" t="s">
        <v>578</v>
      </c>
      <c r="B185" s="131" t="s">
        <v>15</v>
      </c>
      <c r="C185" s="649">
        <v>91</v>
      </c>
      <c r="D185" s="650">
        <v>91</v>
      </c>
      <c r="E185" s="650">
        <v>91</v>
      </c>
      <c r="F185" s="650" t="s">
        <v>421</v>
      </c>
      <c r="G185" s="652" t="s">
        <v>421</v>
      </c>
      <c r="H185" s="654" t="s">
        <v>421</v>
      </c>
      <c r="I185" s="654" t="s">
        <v>421</v>
      </c>
      <c r="J185" s="654" t="s">
        <v>421</v>
      </c>
      <c r="K185" s="654" t="s">
        <v>421</v>
      </c>
    </row>
    <row r="186" spans="1:11" ht="15">
      <c r="A186" s="208" t="s">
        <v>578</v>
      </c>
      <c r="B186" s="131" t="s">
        <v>16</v>
      </c>
      <c r="C186" s="653">
        <v>148.85714285714286</v>
      </c>
      <c r="D186" s="654">
        <v>148.85714285714286</v>
      </c>
      <c r="E186" s="654">
        <v>148.85714285714286</v>
      </c>
      <c r="F186" s="654" t="s">
        <v>421</v>
      </c>
      <c r="G186" s="654" t="s">
        <v>421</v>
      </c>
      <c r="H186" s="654" t="s">
        <v>421</v>
      </c>
      <c r="I186" s="654" t="s">
        <v>421</v>
      </c>
      <c r="J186" s="654" t="s">
        <v>421</v>
      </c>
      <c r="K186" s="654" t="s">
        <v>421</v>
      </c>
    </row>
    <row r="187" spans="1:11" ht="15">
      <c r="A187" s="208"/>
      <c r="B187" s="131" t="s">
        <v>17</v>
      </c>
      <c r="C187" s="653">
        <v>6.010989010989011</v>
      </c>
      <c r="D187" s="654">
        <v>6.010989010989011</v>
      </c>
      <c r="E187" s="654">
        <v>6.010989010989011</v>
      </c>
      <c r="F187" s="654" t="s">
        <v>421</v>
      </c>
      <c r="G187" s="654" t="s">
        <v>421</v>
      </c>
      <c r="H187" s="654" t="s">
        <v>421</v>
      </c>
      <c r="I187" s="654" t="s">
        <v>421</v>
      </c>
      <c r="J187" s="654" t="s">
        <v>421</v>
      </c>
      <c r="K187" s="654" t="s">
        <v>421</v>
      </c>
    </row>
    <row r="188" spans="1:11" ht="15">
      <c r="A188" s="208"/>
      <c r="B188" s="131" t="s">
        <v>0</v>
      </c>
      <c r="C188" s="653">
        <v>65.6</v>
      </c>
      <c r="D188" s="654">
        <v>65.6</v>
      </c>
      <c r="E188" s="654">
        <v>65.6</v>
      </c>
      <c r="F188" s="654" t="s">
        <v>421</v>
      </c>
      <c r="G188" s="654" t="s">
        <v>421</v>
      </c>
      <c r="H188" s="654" t="s">
        <v>421</v>
      </c>
      <c r="I188" s="654" t="s">
        <v>421</v>
      </c>
      <c r="J188" s="654" t="s">
        <v>421</v>
      </c>
      <c r="K188" s="654" t="s">
        <v>421</v>
      </c>
    </row>
    <row r="189" spans="1:11" ht="15">
      <c r="A189" s="209" t="s">
        <v>578</v>
      </c>
      <c r="B189" s="131" t="s">
        <v>578</v>
      </c>
      <c r="C189" s="653" t="s">
        <v>578</v>
      </c>
      <c r="D189" s="654" t="s">
        <v>578</v>
      </c>
      <c r="E189" s="654" t="s">
        <v>578</v>
      </c>
      <c r="F189" s="654" t="s">
        <v>578</v>
      </c>
      <c r="G189" s="652" t="s">
        <v>578</v>
      </c>
      <c r="H189" s="654" t="s">
        <v>578</v>
      </c>
      <c r="I189" s="654" t="s">
        <v>578</v>
      </c>
      <c r="J189" s="654" t="s">
        <v>578</v>
      </c>
      <c r="K189" s="654" t="s">
        <v>578</v>
      </c>
    </row>
    <row r="190" spans="1:11" ht="15">
      <c r="A190" s="211" t="s">
        <v>134</v>
      </c>
      <c r="B190" s="131" t="s">
        <v>14</v>
      </c>
      <c r="C190" s="649">
        <v>74</v>
      </c>
      <c r="D190" s="650">
        <v>72</v>
      </c>
      <c r="E190" s="650">
        <v>72</v>
      </c>
      <c r="F190" s="650" t="s">
        <v>421</v>
      </c>
      <c r="G190" s="650" t="s">
        <v>421</v>
      </c>
      <c r="H190" s="650">
        <v>2</v>
      </c>
      <c r="I190" s="650" t="s">
        <v>421</v>
      </c>
      <c r="J190" s="650" t="s">
        <v>421</v>
      </c>
      <c r="K190" s="650" t="s">
        <v>421</v>
      </c>
    </row>
    <row r="191" spans="1:11" ht="15">
      <c r="A191" s="209" t="s">
        <v>578</v>
      </c>
      <c r="B191" s="131" t="s">
        <v>15</v>
      </c>
      <c r="C191" s="649">
        <v>94</v>
      </c>
      <c r="D191" s="650">
        <v>72</v>
      </c>
      <c r="E191" s="650">
        <v>72</v>
      </c>
      <c r="F191" s="650" t="s">
        <v>421</v>
      </c>
      <c r="G191" s="650" t="s">
        <v>421</v>
      </c>
      <c r="H191" s="650">
        <v>22</v>
      </c>
      <c r="I191" s="650" t="s">
        <v>421</v>
      </c>
      <c r="J191" s="650" t="s">
        <v>421</v>
      </c>
      <c r="K191" s="650" t="s">
        <v>421</v>
      </c>
    </row>
    <row r="192" spans="1:11" ht="15">
      <c r="A192" s="209" t="s">
        <v>578</v>
      </c>
      <c r="B192" s="131" t="s">
        <v>16</v>
      </c>
      <c r="C192" s="653">
        <v>119.38297872340425</v>
      </c>
      <c r="D192" s="654">
        <v>136</v>
      </c>
      <c r="E192" s="654">
        <v>136</v>
      </c>
      <c r="F192" s="654" t="s">
        <v>421</v>
      </c>
      <c r="G192" s="654" t="s">
        <v>421</v>
      </c>
      <c r="H192" s="654">
        <v>65.1</v>
      </c>
      <c r="I192" s="654" t="s">
        <v>421</v>
      </c>
      <c r="J192" s="654" t="s">
        <v>421</v>
      </c>
      <c r="K192" s="654" t="s">
        <v>421</v>
      </c>
    </row>
    <row r="193" spans="1:11" ht="15">
      <c r="A193" s="209"/>
      <c r="B193" s="131" t="s">
        <v>17</v>
      </c>
      <c r="C193" s="653">
        <v>4.76595744680851</v>
      </c>
      <c r="D193" s="654">
        <v>5.3</v>
      </c>
      <c r="E193" s="654">
        <v>5.3</v>
      </c>
      <c r="F193" s="654" t="s">
        <v>421</v>
      </c>
      <c r="G193" s="654" t="s">
        <v>421</v>
      </c>
      <c r="H193" s="654">
        <v>3</v>
      </c>
      <c r="I193" s="654" t="s">
        <v>421</v>
      </c>
      <c r="J193" s="654" t="s">
        <v>421</v>
      </c>
      <c r="K193" s="654" t="s">
        <v>421</v>
      </c>
    </row>
    <row r="194" spans="1:11" ht="15">
      <c r="A194" s="209"/>
      <c r="B194" s="131" t="s">
        <v>0</v>
      </c>
      <c r="C194" s="653">
        <v>69.5</v>
      </c>
      <c r="D194" s="654">
        <v>78.9</v>
      </c>
      <c r="E194" s="654">
        <v>78.9</v>
      </c>
      <c r="F194" s="654" t="s">
        <v>421</v>
      </c>
      <c r="G194" s="654" t="s">
        <v>421</v>
      </c>
      <c r="H194" s="654">
        <v>18</v>
      </c>
      <c r="I194" s="654" t="s">
        <v>421</v>
      </c>
      <c r="J194" s="654" t="s">
        <v>421</v>
      </c>
      <c r="K194" s="654" t="s">
        <v>421</v>
      </c>
    </row>
    <row r="195" spans="1:11" ht="15">
      <c r="A195" s="209" t="s">
        <v>875</v>
      </c>
      <c r="B195" s="131" t="s">
        <v>578</v>
      </c>
      <c r="C195" s="649" t="s">
        <v>578</v>
      </c>
      <c r="D195" s="650" t="s">
        <v>578</v>
      </c>
      <c r="E195" s="650" t="s">
        <v>578</v>
      </c>
      <c r="F195" s="654" t="s">
        <v>578</v>
      </c>
      <c r="G195" s="652" t="s">
        <v>578</v>
      </c>
      <c r="H195" s="654" t="s">
        <v>578</v>
      </c>
      <c r="I195" s="654" t="s">
        <v>578</v>
      </c>
      <c r="J195" s="654" t="s">
        <v>578</v>
      </c>
      <c r="K195" s="654" t="s">
        <v>578</v>
      </c>
    </row>
    <row r="196" spans="1:11" ht="15">
      <c r="A196" s="210" t="s">
        <v>827</v>
      </c>
      <c r="B196" s="131" t="s">
        <v>14</v>
      </c>
      <c r="C196" s="649">
        <v>74</v>
      </c>
      <c r="D196" s="650">
        <v>72</v>
      </c>
      <c r="E196" s="650">
        <v>72</v>
      </c>
      <c r="F196" s="650" t="s">
        <v>421</v>
      </c>
      <c r="G196" s="650" t="s">
        <v>421</v>
      </c>
      <c r="H196" s="650">
        <v>2</v>
      </c>
      <c r="I196" s="650" t="s">
        <v>421</v>
      </c>
      <c r="J196" s="650" t="s">
        <v>421</v>
      </c>
      <c r="K196" s="650" t="s">
        <v>421</v>
      </c>
    </row>
    <row r="197" spans="1:11" ht="15">
      <c r="A197" s="208" t="s">
        <v>578</v>
      </c>
      <c r="B197" s="131" t="s">
        <v>15</v>
      </c>
      <c r="C197" s="649">
        <v>94</v>
      </c>
      <c r="D197" s="650">
        <v>72</v>
      </c>
      <c r="E197" s="650">
        <v>72</v>
      </c>
      <c r="F197" s="650" t="s">
        <v>421</v>
      </c>
      <c r="G197" s="650" t="s">
        <v>421</v>
      </c>
      <c r="H197" s="650">
        <v>22</v>
      </c>
      <c r="I197" s="650" t="s">
        <v>421</v>
      </c>
      <c r="J197" s="650" t="s">
        <v>421</v>
      </c>
      <c r="K197" s="650" t="s">
        <v>421</v>
      </c>
    </row>
    <row r="198" spans="1:11" ht="15">
      <c r="A198" s="208" t="s">
        <v>578</v>
      </c>
      <c r="B198" s="131" t="s">
        <v>16</v>
      </c>
      <c r="C198" s="653">
        <v>119.38297872340425</v>
      </c>
      <c r="D198" s="654">
        <v>136</v>
      </c>
      <c r="E198" s="654">
        <v>136</v>
      </c>
      <c r="F198" s="654" t="s">
        <v>421</v>
      </c>
      <c r="G198" s="654" t="s">
        <v>421</v>
      </c>
      <c r="H198" s="654">
        <v>65.1</v>
      </c>
      <c r="I198" s="654" t="s">
        <v>421</v>
      </c>
      <c r="J198" s="654" t="s">
        <v>421</v>
      </c>
      <c r="K198" s="654" t="s">
        <v>421</v>
      </c>
    </row>
    <row r="199" spans="1:11" ht="15">
      <c r="A199" s="208"/>
      <c r="B199" s="131" t="s">
        <v>17</v>
      </c>
      <c r="C199" s="653">
        <v>4.76595744680851</v>
      </c>
      <c r="D199" s="654">
        <v>5.3</v>
      </c>
      <c r="E199" s="654">
        <v>5.3</v>
      </c>
      <c r="F199" s="654" t="s">
        <v>421</v>
      </c>
      <c r="G199" s="654" t="s">
        <v>421</v>
      </c>
      <c r="H199" s="654">
        <v>3</v>
      </c>
      <c r="I199" s="654" t="s">
        <v>421</v>
      </c>
      <c r="J199" s="654" t="s">
        <v>421</v>
      </c>
      <c r="K199" s="654" t="s">
        <v>421</v>
      </c>
    </row>
    <row r="200" spans="1:11" ht="15">
      <c r="A200" s="209"/>
      <c r="B200" s="131" t="s">
        <v>0</v>
      </c>
      <c r="C200" s="653">
        <v>69.5</v>
      </c>
      <c r="D200" s="654">
        <v>78.9</v>
      </c>
      <c r="E200" s="654">
        <v>78.9</v>
      </c>
      <c r="F200" s="654" t="s">
        <v>421</v>
      </c>
      <c r="G200" s="654" t="s">
        <v>421</v>
      </c>
      <c r="H200" s="654">
        <v>18</v>
      </c>
      <c r="I200" s="654" t="s">
        <v>421</v>
      </c>
      <c r="J200" s="654" t="s">
        <v>421</v>
      </c>
      <c r="K200" s="654" t="s">
        <v>421</v>
      </c>
    </row>
    <row r="201" spans="1:11" ht="15">
      <c r="A201" s="210" t="s">
        <v>578</v>
      </c>
      <c r="B201" s="131" t="s">
        <v>578</v>
      </c>
      <c r="C201" s="649" t="s">
        <v>578</v>
      </c>
      <c r="D201" s="650" t="s">
        <v>578</v>
      </c>
      <c r="E201" s="650" t="s">
        <v>578</v>
      </c>
      <c r="F201" s="654" t="s">
        <v>578</v>
      </c>
      <c r="G201" s="652" t="s">
        <v>578</v>
      </c>
      <c r="H201" s="654" t="s">
        <v>578</v>
      </c>
      <c r="I201" s="654" t="s">
        <v>578</v>
      </c>
      <c r="J201" s="654" t="s">
        <v>578</v>
      </c>
      <c r="K201" s="654" t="s">
        <v>578</v>
      </c>
    </row>
    <row r="202" spans="1:11" ht="15">
      <c r="A202" s="211" t="s">
        <v>143</v>
      </c>
      <c r="B202" s="131" t="s">
        <v>14</v>
      </c>
      <c r="C202" s="649">
        <v>230</v>
      </c>
      <c r="D202" s="650">
        <v>230</v>
      </c>
      <c r="E202" s="650">
        <v>230</v>
      </c>
      <c r="F202" s="650" t="s">
        <v>421</v>
      </c>
      <c r="G202" s="650" t="s">
        <v>421</v>
      </c>
      <c r="H202" s="650" t="s">
        <v>421</v>
      </c>
      <c r="I202" s="650" t="s">
        <v>421</v>
      </c>
      <c r="J202" s="650" t="s">
        <v>421</v>
      </c>
      <c r="K202" s="650" t="s">
        <v>421</v>
      </c>
    </row>
    <row r="203" spans="1:11" ht="15">
      <c r="A203" s="209" t="s">
        <v>578</v>
      </c>
      <c r="B203" s="131" t="s">
        <v>15</v>
      </c>
      <c r="C203" s="649">
        <v>231</v>
      </c>
      <c r="D203" s="650">
        <v>231</v>
      </c>
      <c r="E203" s="650">
        <v>231</v>
      </c>
      <c r="F203" s="650" t="s">
        <v>421</v>
      </c>
      <c r="G203" s="650" t="s">
        <v>421</v>
      </c>
      <c r="H203" s="650" t="s">
        <v>421</v>
      </c>
      <c r="I203" s="650" t="s">
        <v>421</v>
      </c>
      <c r="J203" s="650" t="s">
        <v>421</v>
      </c>
      <c r="K203" s="650" t="s">
        <v>421</v>
      </c>
    </row>
    <row r="204" spans="1:11" ht="15">
      <c r="A204" s="209" t="s">
        <v>578</v>
      </c>
      <c r="B204" s="131" t="s">
        <v>16</v>
      </c>
      <c r="C204" s="653">
        <v>139.74891774891776</v>
      </c>
      <c r="D204" s="654">
        <v>139.7</v>
      </c>
      <c r="E204" s="654">
        <v>139.7</v>
      </c>
      <c r="F204" s="654" t="s">
        <v>421</v>
      </c>
      <c r="G204" s="654" t="s">
        <v>421</v>
      </c>
      <c r="H204" s="654" t="s">
        <v>421</v>
      </c>
      <c r="I204" s="654" t="s">
        <v>421</v>
      </c>
      <c r="J204" s="654" t="s">
        <v>421</v>
      </c>
      <c r="K204" s="654" t="s">
        <v>421</v>
      </c>
    </row>
    <row r="205" spans="1:11" ht="15">
      <c r="A205" s="209"/>
      <c r="B205" s="131" t="s">
        <v>17</v>
      </c>
      <c r="C205" s="653">
        <v>5.857142857142857</v>
      </c>
      <c r="D205" s="654">
        <v>5.9</v>
      </c>
      <c r="E205" s="654">
        <v>5.9</v>
      </c>
      <c r="F205" s="654" t="s">
        <v>421</v>
      </c>
      <c r="G205" s="654" t="s">
        <v>421</v>
      </c>
      <c r="H205" s="654" t="s">
        <v>421</v>
      </c>
      <c r="I205" s="654" t="s">
        <v>421</v>
      </c>
      <c r="J205" s="654" t="s">
        <v>421</v>
      </c>
      <c r="K205" s="654" t="s">
        <v>421</v>
      </c>
    </row>
    <row r="206" spans="1:11" ht="15">
      <c r="A206" s="313"/>
      <c r="B206" s="131" t="s">
        <v>0</v>
      </c>
      <c r="C206" s="653">
        <v>69.8</v>
      </c>
      <c r="D206" s="654">
        <v>69.8</v>
      </c>
      <c r="E206" s="654">
        <v>69.8</v>
      </c>
      <c r="F206" s="654" t="s">
        <v>421</v>
      </c>
      <c r="G206" s="654" t="s">
        <v>421</v>
      </c>
      <c r="H206" s="654" t="s">
        <v>421</v>
      </c>
      <c r="I206" s="654" t="s">
        <v>421</v>
      </c>
      <c r="J206" s="654" t="s">
        <v>421</v>
      </c>
      <c r="K206" s="654" t="s">
        <v>421</v>
      </c>
    </row>
    <row r="207" spans="1:11" ht="15">
      <c r="A207" s="209" t="s">
        <v>875</v>
      </c>
      <c r="B207" s="131" t="s">
        <v>578</v>
      </c>
      <c r="C207" s="649" t="s">
        <v>578</v>
      </c>
      <c r="D207" s="650" t="s">
        <v>578</v>
      </c>
      <c r="E207" s="650" t="s">
        <v>578</v>
      </c>
      <c r="F207" s="654" t="s">
        <v>578</v>
      </c>
      <c r="G207" s="652" t="s">
        <v>578</v>
      </c>
      <c r="H207" s="654" t="s">
        <v>578</v>
      </c>
      <c r="I207" s="654" t="s">
        <v>578</v>
      </c>
      <c r="J207" s="654" t="s">
        <v>578</v>
      </c>
      <c r="K207" s="654" t="s">
        <v>578</v>
      </c>
    </row>
    <row r="208" spans="1:11" ht="15">
      <c r="A208" s="210" t="s">
        <v>827</v>
      </c>
      <c r="B208" s="131" t="s">
        <v>14</v>
      </c>
      <c r="C208" s="649">
        <v>217</v>
      </c>
      <c r="D208" s="650">
        <v>217</v>
      </c>
      <c r="E208" s="650">
        <v>217</v>
      </c>
      <c r="F208" s="650" t="s">
        <v>421</v>
      </c>
      <c r="G208" s="650" t="s">
        <v>421</v>
      </c>
      <c r="H208" s="650" t="s">
        <v>421</v>
      </c>
      <c r="I208" s="650" t="s">
        <v>421</v>
      </c>
      <c r="J208" s="650" t="s">
        <v>421</v>
      </c>
      <c r="K208" s="650" t="s">
        <v>421</v>
      </c>
    </row>
    <row r="209" spans="1:11" ht="15">
      <c r="A209" s="210" t="s">
        <v>578</v>
      </c>
      <c r="B209" s="131" t="s">
        <v>15</v>
      </c>
      <c r="C209" s="649">
        <v>218</v>
      </c>
      <c r="D209" s="650">
        <v>218</v>
      </c>
      <c r="E209" s="650">
        <v>218</v>
      </c>
      <c r="F209" s="650" t="s">
        <v>421</v>
      </c>
      <c r="G209" s="650" t="s">
        <v>421</v>
      </c>
      <c r="H209" s="650" t="s">
        <v>421</v>
      </c>
      <c r="I209" s="650" t="s">
        <v>421</v>
      </c>
      <c r="J209" s="650" t="s">
        <v>421</v>
      </c>
      <c r="K209" s="650" t="s">
        <v>421</v>
      </c>
    </row>
    <row r="210" spans="1:11" ht="15">
      <c r="A210" s="210" t="s">
        <v>578</v>
      </c>
      <c r="B210" s="131" t="s">
        <v>16</v>
      </c>
      <c r="C210" s="653">
        <v>142.9816513761468</v>
      </c>
      <c r="D210" s="654">
        <v>143</v>
      </c>
      <c r="E210" s="654">
        <v>143</v>
      </c>
      <c r="F210" s="654" t="s">
        <v>421</v>
      </c>
      <c r="G210" s="654" t="s">
        <v>421</v>
      </c>
      <c r="H210" s="654" t="s">
        <v>421</v>
      </c>
      <c r="I210" s="654" t="s">
        <v>421</v>
      </c>
      <c r="J210" s="654" t="s">
        <v>421</v>
      </c>
      <c r="K210" s="654" t="s">
        <v>421</v>
      </c>
    </row>
    <row r="211" spans="1:11" ht="15">
      <c r="A211" s="208"/>
      <c r="B211" s="131" t="s">
        <v>17</v>
      </c>
      <c r="C211" s="653">
        <v>5.931192660550459</v>
      </c>
      <c r="D211" s="654">
        <v>5.9</v>
      </c>
      <c r="E211" s="654">
        <v>5.9</v>
      </c>
      <c r="F211" s="654" t="s">
        <v>421</v>
      </c>
      <c r="G211" s="654" t="s">
        <v>421</v>
      </c>
      <c r="H211" s="654" t="s">
        <v>421</v>
      </c>
      <c r="I211" s="654" t="s">
        <v>421</v>
      </c>
      <c r="J211" s="654" t="s">
        <v>421</v>
      </c>
      <c r="K211" s="654" t="s">
        <v>421</v>
      </c>
    </row>
    <row r="212" spans="1:11" ht="15">
      <c r="A212" s="211"/>
      <c r="B212" s="131" t="s">
        <v>0</v>
      </c>
      <c r="C212" s="653">
        <v>70</v>
      </c>
      <c r="D212" s="654">
        <v>70</v>
      </c>
      <c r="E212" s="654">
        <v>70</v>
      </c>
      <c r="F212" s="654" t="s">
        <v>421</v>
      </c>
      <c r="G212" s="654" t="s">
        <v>421</v>
      </c>
      <c r="H212" s="654" t="s">
        <v>421</v>
      </c>
      <c r="I212" s="654" t="s">
        <v>421</v>
      </c>
      <c r="J212" s="654" t="s">
        <v>421</v>
      </c>
      <c r="K212" s="654" t="s">
        <v>421</v>
      </c>
    </row>
    <row r="213" spans="1:11" ht="15">
      <c r="A213" s="210" t="s">
        <v>830</v>
      </c>
      <c r="B213" s="131" t="s">
        <v>14</v>
      </c>
      <c r="C213" s="649">
        <v>13</v>
      </c>
      <c r="D213" s="649">
        <v>13</v>
      </c>
      <c r="E213" s="649">
        <v>13</v>
      </c>
      <c r="F213" s="649" t="s">
        <v>421</v>
      </c>
      <c r="G213" s="649" t="s">
        <v>421</v>
      </c>
      <c r="H213" s="649" t="s">
        <v>421</v>
      </c>
      <c r="I213" s="650" t="s">
        <v>421</v>
      </c>
      <c r="J213" s="650" t="s">
        <v>421</v>
      </c>
      <c r="K213" s="650" t="s">
        <v>421</v>
      </c>
    </row>
    <row r="214" spans="1:11" ht="15">
      <c r="A214" s="208" t="s">
        <v>578</v>
      </c>
      <c r="B214" s="131" t="s">
        <v>15</v>
      </c>
      <c r="C214" s="649">
        <v>13</v>
      </c>
      <c r="D214" s="649">
        <v>13</v>
      </c>
      <c r="E214" s="649">
        <v>13</v>
      </c>
      <c r="F214" s="649" t="s">
        <v>421</v>
      </c>
      <c r="G214" s="649" t="s">
        <v>421</v>
      </c>
      <c r="H214" s="649" t="s">
        <v>421</v>
      </c>
      <c r="I214" s="650" t="s">
        <v>421</v>
      </c>
      <c r="J214" s="650" t="s">
        <v>421</v>
      </c>
      <c r="K214" s="650" t="s">
        <v>421</v>
      </c>
    </row>
    <row r="215" spans="1:11" ht="15">
      <c r="A215" s="208" t="s">
        <v>578</v>
      </c>
      <c r="B215" s="131" t="s">
        <v>16</v>
      </c>
      <c r="C215" s="653">
        <v>85.53846153846153</v>
      </c>
      <c r="D215" s="653">
        <v>85.5</v>
      </c>
      <c r="E215" s="653">
        <v>85.5</v>
      </c>
      <c r="F215" s="653" t="s">
        <v>421</v>
      </c>
      <c r="G215" s="653" t="s">
        <v>421</v>
      </c>
      <c r="H215" s="653" t="s">
        <v>421</v>
      </c>
      <c r="I215" s="654" t="s">
        <v>421</v>
      </c>
      <c r="J215" s="654" t="s">
        <v>421</v>
      </c>
      <c r="K215" s="654" t="s">
        <v>421</v>
      </c>
    </row>
    <row r="216" spans="1:11" ht="15">
      <c r="A216" s="208"/>
      <c r="B216" s="131" t="s">
        <v>17</v>
      </c>
      <c r="C216" s="653">
        <v>4.615384615384615</v>
      </c>
      <c r="D216" s="653">
        <v>4.6</v>
      </c>
      <c r="E216" s="653">
        <v>4.6</v>
      </c>
      <c r="F216" s="653" t="s">
        <v>421</v>
      </c>
      <c r="G216" s="653" t="s">
        <v>421</v>
      </c>
      <c r="H216" s="653" t="s">
        <v>421</v>
      </c>
      <c r="I216" s="654" t="s">
        <v>421</v>
      </c>
      <c r="J216" s="654" t="s">
        <v>421</v>
      </c>
      <c r="K216" s="654" t="s">
        <v>421</v>
      </c>
    </row>
    <row r="217" spans="1:11" ht="15">
      <c r="A217" s="209"/>
      <c r="B217" s="131" t="s">
        <v>0</v>
      </c>
      <c r="C217" s="653">
        <v>65.6</v>
      </c>
      <c r="D217" s="654">
        <v>65.6</v>
      </c>
      <c r="E217" s="654">
        <v>65.6</v>
      </c>
      <c r="F217" s="654" t="s">
        <v>421</v>
      </c>
      <c r="G217" s="654" t="s">
        <v>421</v>
      </c>
      <c r="H217" s="654" t="s">
        <v>421</v>
      </c>
      <c r="I217" s="654" t="s">
        <v>421</v>
      </c>
      <c r="J217" s="654" t="s">
        <v>421</v>
      </c>
      <c r="K217" s="654" t="s">
        <v>421</v>
      </c>
    </row>
    <row r="218" spans="1:11" ht="15">
      <c r="A218" s="208" t="s">
        <v>565</v>
      </c>
      <c r="B218" s="131" t="s">
        <v>578</v>
      </c>
      <c r="C218" s="649" t="s">
        <v>578</v>
      </c>
      <c r="D218" s="649" t="s">
        <v>578</v>
      </c>
      <c r="E218" s="649" t="s">
        <v>578</v>
      </c>
      <c r="F218" s="649" t="s">
        <v>578</v>
      </c>
      <c r="G218" s="649" t="s">
        <v>578</v>
      </c>
      <c r="H218" s="649" t="s">
        <v>578</v>
      </c>
      <c r="I218" s="650" t="s">
        <v>578</v>
      </c>
      <c r="J218" s="650" t="s">
        <v>578</v>
      </c>
      <c r="K218" s="650" t="s">
        <v>578</v>
      </c>
    </row>
    <row r="219" spans="1:11" ht="15">
      <c r="A219" s="211" t="s">
        <v>107</v>
      </c>
      <c r="B219" s="131" t="s">
        <v>14</v>
      </c>
      <c r="C219" s="649">
        <v>40</v>
      </c>
      <c r="D219" s="649">
        <v>37</v>
      </c>
      <c r="E219" s="649">
        <v>37</v>
      </c>
      <c r="F219" s="649" t="s">
        <v>421</v>
      </c>
      <c r="G219" s="649" t="s">
        <v>421</v>
      </c>
      <c r="H219" s="649">
        <v>2</v>
      </c>
      <c r="I219" s="650" t="s">
        <v>421</v>
      </c>
      <c r="J219" s="650">
        <v>1</v>
      </c>
      <c r="K219" s="650" t="s">
        <v>421</v>
      </c>
    </row>
    <row r="220" spans="1:11" ht="15">
      <c r="A220" s="210" t="s">
        <v>578</v>
      </c>
      <c r="B220" s="131" t="s">
        <v>15</v>
      </c>
      <c r="C220" s="649">
        <v>125</v>
      </c>
      <c r="D220" s="649">
        <v>37</v>
      </c>
      <c r="E220" s="649">
        <v>37</v>
      </c>
      <c r="F220" s="649" t="s">
        <v>421</v>
      </c>
      <c r="G220" s="649" t="s">
        <v>421</v>
      </c>
      <c r="H220" s="649">
        <v>60</v>
      </c>
      <c r="I220" s="650" t="s">
        <v>421</v>
      </c>
      <c r="J220" s="650">
        <v>28</v>
      </c>
      <c r="K220" s="650" t="s">
        <v>421</v>
      </c>
    </row>
    <row r="221" spans="1:11" ht="15">
      <c r="A221" s="210" t="s">
        <v>578</v>
      </c>
      <c r="B221" s="131" t="s">
        <v>16</v>
      </c>
      <c r="C221" s="653">
        <v>86.928</v>
      </c>
      <c r="D221" s="653">
        <v>157.97297297297297</v>
      </c>
      <c r="E221" s="653">
        <v>157.97297297297297</v>
      </c>
      <c r="F221" s="653" t="s">
        <v>421</v>
      </c>
      <c r="G221" s="653" t="s">
        <v>421</v>
      </c>
      <c r="H221" s="653">
        <v>59.61666666666667</v>
      </c>
      <c r="I221" s="654" t="s">
        <v>421</v>
      </c>
      <c r="J221" s="654">
        <v>51.57142857142857</v>
      </c>
      <c r="K221" s="654" t="s">
        <v>421</v>
      </c>
    </row>
    <row r="222" spans="1:11" ht="15">
      <c r="A222" s="210"/>
      <c r="B222" s="131" t="s">
        <v>17</v>
      </c>
      <c r="C222" s="653">
        <v>3.728</v>
      </c>
      <c r="D222" s="653">
        <v>5.837837837837838</v>
      </c>
      <c r="E222" s="653">
        <v>5.837837837837838</v>
      </c>
      <c r="F222" s="653" t="s">
        <v>421</v>
      </c>
      <c r="G222" s="653" t="s">
        <v>421</v>
      </c>
      <c r="H222" s="653">
        <v>3.1</v>
      </c>
      <c r="I222" s="654" t="s">
        <v>421</v>
      </c>
      <c r="J222" s="654">
        <v>2.2857142857142856</v>
      </c>
      <c r="K222" s="654" t="s">
        <v>421</v>
      </c>
    </row>
    <row r="223" spans="1:11" ht="15">
      <c r="A223" s="210"/>
      <c r="B223" s="131" t="s">
        <v>0</v>
      </c>
      <c r="C223" s="653">
        <v>53.9</v>
      </c>
      <c r="D223" s="653">
        <v>87.5</v>
      </c>
      <c r="E223" s="653">
        <v>87.5</v>
      </c>
      <c r="F223" s="653" t="s">
        <v>421</v>
      </c>
      <c r="G223" s="653" t="s">
        <v>421</v>
      </c>
      <c r="H223" s="654">
        <v>17.1</v>
      </c>
      <c r="I223" s="654" t="s">
        <v>421</v>
      </c>
      <c r="J223" s="654">
        <v>11</v>
      </c>
      <c r="K223" s="654" t="s">
        <v>421</v>
      </c>
    </row>
    <row r="224" spans="1:11" ht="15">
      <c r="A224" s="209" t="s">
        <v>875</v>
      </c>
      <c r="B224" s="131" t="s">
        <v>578</v>
      </c>
      <c r="C224" s="649" t="s">
        <v>578</v>
      </c>
      <c r="D224" s="649" t="s">
        <v>578</v>
      </c>
      <c r="E224" s="649" t="s">
        <v>578</v>
      </c>
      <c r="F224" s="649" t="s">
        <v>578</v>
      </c>
      <c r="G224" s="651" t="s">
        <v>578</v>
      </c>
      <c r="H224" s="650" t="s">
        <v>578</v>
      </c>
      <c r="I224" s="650" t="s">
        <v>578</v>
      </c>
      <c r="J224" s="650" t="s">
        <v>578</v>
      </c>
      <c r="K224" s="650" t="s">
        <v>578</v>
      </c>
    </row>
    <row r="225" spans="1:11" ht="15">
      <c r="A225" s="210" t="s">
        <v>827</v>
      </c>
      <c r="B225" s="131" t="s">
        <v>14</v>
      </c>
      <c r="C225" s="649">
        <v>39</v>
      </c>
      <c r="D225" s="649">
        <v>37</v>
      </c>
      <c r="E225" s="649">
        <v>37</v>
      </c>
      <c r="F225" s="649" t="s">
        <v>421</v>
      </c>
      <c r="G225" s="649" t="s">
        <v>421</v>
      </c>
      <c r="H225" s="650">
        <v>2</v>
      </c>
      <c r="I225" s="650" t="s">
        <v>421</v>
      </c>
      <c r="J225" s="650" t="s">
        <v>421</v>
      </c>
      <c r="K225" s="650" t="s">
        <v>421</v>
      </c>
    </row>
    <row r="226" spans="1:11" ht="15">
      <c r="A226" s="210" t="s">
        <v>578</v>
      </c>
      <c r="B226" s="131" t="s">
        <v>15</v>
      </c>
      <c r="C226" s="649">
        <v>97</v>
      </c>
      <c r="D226" s="649">
        <v>37</v>
      </c>
      <c r="E226" s="649">
        <v>37</v>
      </c>
      <c r="F226" s="649" t="s">
        <v>421</v>
      </c>
      <c r="G226" s="649" t="s">
        <v>421</v>
      </c>
      <c r="H226" s="650">
        <v>60</v>
      </c>
      <c r="I226" s="650" t="s">
        <v>421</v>
      </c>
      <c r="J226" s="650" t="s">
        <v>421</v>
      </c>
      <c r="K226" s="650" t="s">
        <v>421</v>
      </c>
    </row>
    <row r="227" spans="1:11" ht="15">
      <c r="A227" s="210" t="s">
        <v>578</v>
      </c>
      <c r="B227" s="131" t="s">
        <v>16</v>
      </c>
      <c r="C227" s="653">
        <v>97.1340206185567</v>
      </c>
      <c r="D227" s="653">
        <v>157.97297297297297</v>
      </c>
      <c r="E227" s="653">
        <v>157.97297297297297</v>
      </c>
      <c r="F227" s="653" t="s">
        <v>421</v>
      </c>
      <c r="G227" s="653" t="s">
        <v>421</v>
      </c>
      <c r="H227" s="654">
        <v>59.61666666666667</v>
      </c>
      <c r="I227" s="654" t="s">
        <v>421</v>
      </c>
      <c r="J227" s="654" t="s">
        <v>421</v>
      </c>
      <c r="K227" s="654" t="s">
        <v>421</v>
      </c>
    </row>
    <row r="228" spans="1:11" ht="15">
      <c r="A228" s="211"/>
      <c r="B228" s="131" t="s">
        <v>17</v>
      </c>
      <c r="C228" s="653">
        <v>4.144329896907217</v>
      </c>
      <c r="D228" s="654">
        <v>5.837837837837838</v>
      </c>
      <c r="E228" s="654">
        <v>5.837837837837838</v>
      </c>
      <c r="F228" s="654" t="s">
        <v>421</v>
      </c>
      <c r="G228" s="654" t="s">
        <v>421</v>
      </c>
      <c r="H228" s="654">
        <v>3.1</v>
      </c>
      <c r="I228" s="654" t="s">
        <v>421</v>
      </c>
      <c r="J228" s="654" t="s">
        <v>421</v>
      </c>
      <c r="K228" s="654" t="s">
        <v>421</v>
      </c>
    </row>
    <row r="229" spans="1:11" ht="15">
      <c r="A229" s="208"/>
      <c r="B229" s="131" t="s">
        <v>0</v>
      </c>
      <c r="C229" s="653">
        <v>60.9</v>
      </c>
      <c r="D229" s="653">
        <v>87.5</v>
      </c>
      <c r="E229" s="653">
        <v>87.5</v>
      </c>
      <c r="F229" s="653" t="s">
        <v>421</v>
      </c>
      <c r="G229" s="653" t="s">
        <v>421</v>
      </c>
      <c r="H229" s="653">
        <v>17.1</v>
      </c>
      <c r="I229" s="653" t="s">
        <v>421</v>
      </c>
      <c r="J229" s="653" t="s">
        <v>421</v>
      </c>
      <c r="K229" s="654" t="s">
        <v>421</v>
      </c>
    </row>
    <row r="230" spans="1:11" ht="15">
      <c r="A230" s="210" t="s">
        <v>828</v>
      </c>
      <c r="B230" s="131" t="s">
        <v>14</v>
      </c>
      <c r="C230" s="649">
        <v>1</v>
      </c>
      <c r="D230" s="649" t="s">
        <v>421</v>
      </c>
      <c r="E230" s="649" t="s">
        <v>421</v>
      </c>
      <c r="F230" s="649" t="s">
        <v>421</v>
      </c>
      <c r="G230" s="649" t="s">
        <v>421</v>
      </c>
      <c r="H230" s="649" t="s">
        <v>421</v>
      </c>
      <c r="I230" s="649" t="s">
        <v>421</v>
      </c>
      <c r="J230" s="649">
        <v>1</v>
      </c>
      <c r="K230" s="650" t="s">
        <v>421</v>
      </c>
    </row>
    <row r="231" spans="1:11" ht="15">
      <c r="A231" s="208" t="s">
        <v>578</v>
      </c>
      <c r="B231" s="131" t="s">
        <v>15</v>
      </c>
      <c r="C231" s="649">
        <v>28</v>
      </c>
      <c r="D231" s="649" t="s">
        <v>421</v>
      </c>
      <c r="E231" s="649" t="s">
        <v>421</v>
      </c>
      <c r="F231" s="649" t="s">
        <v>421</v>
      </c>
      <c r="G231" s="649" t="s">
        <v>421</v>
      </c>
      <c r="H231" s="649" t="s">
        <v>421</v>
      </c>
      <c r="I231" s="649" t="s">
        <v>421</v>
      </c>
      <c r="J231" s="649">
        <v>28</v>
      </c>
      <c r="K231" s="650" t="s">
        <v>421</v>
      </c>
    </row>
    <row r="232" spans="1:11" ht="15">
      <c r="A232" s="208" t="s">
        <v>578</v>
      </c>
      <c r="B232" s="131" t="s">
        <v>16</v>
      </c>
      <c r="C232" s="653">
        <v>51.57142857142857</v>
      </c>
      <c r="D232" s="653" t="s">
        <v>421</v>
      </c>
      <c r="E232" s="653" t="s">
        <v>421</v>
      </c>
      <c r="F232" s="653" t="s">
        <v>421</v>
      </c>
      <c r="G232" s="653" t="s">
        <v>421</v>
      </c>
      <c r="H232" s="653" t="s">
        <v>421</v>
      </c>
      <c r="I232" s="653" t="s">
        <v>421</v>
      </c>
      <c r="J232" s="653">
        <v>51.57142857142857</v>
      </c>
      <c r="K232" s="654" t="s">
        <v>421</v>
      </c>
    </row>
    <row r="233" spans="1:11" ht="15">
      <c r="A233" s="209"/>
      <c r="B233" s="131" t="s">
        <v>17</v>
      </c>
      <c r="C233" s="653">
        <v>2.2857142857142856</v>
      </c>
      <c r="D233" s="654" t="s">
        <v>421</v>
      </c>
      <c r="E233" s="654" t="s">
        <v>421</v>
      </c>
      <c r="F233" s="654" t="s">
        <v>421</v>
      </c>
      <c r="G233" s="654" t="s">
        <v>421</v>
      </c>
      <c r="H233" s="654" t="s">
        <v>421</v>
      </c>
      <c r="I233" s="654" t="s">
        <v>421</v>
      </c>
      <c r="J233" s="654">
        <v>2.2857142857142856</v>
      </c>
      <c r="K233" s="654" t="s">
        <v>421</v>
      </c>
    </row>
    <row r="234" spans="1:11" ht="15">
      <c r="A234" s="210"/>
      <c r="B234" s="131" t="s">
        <v>0</v>
      </c>
      <c r="C234" s="653">
        <v>11</v>
      </c>
      <c r="D234" s="653" t="s">
        <v>421</v>
      </c>
      <c r="E234" s="653" t="s">
        <v>421</v>
      </c>
      <c r="F234" s="653" t="s">
        <v>421</v>
      </c>
      <c r="G234" s="653" t="s">
        <v>421</v>
      </c>
      <c r="H234" s="654" t="s">
        <v>421</v>
      </c>
      <c r="I234" s="654" t="s">
        <v>421</v>
      </c>
      <c r="J234" s="654">
        <v>11</v>
      </c>
      <c r="K234" s="654" t="s">
        <v>421</v>
      </c>
    </row>
    <row r="235" spans="1:11" ht="15">
      <c r="A235" s="210" t="s">
        <v>578</v>
      </c>
      <c r="B235" s="131" t="s">
        <v>578</v>
      </c>
      <c r="C235" s="651" t="s">
        <v>578</v>
      </c>
      <c r="D235" s="651" t="s">
        <v>578</v>
      </c>
      <c r="E235" s="651" t="s">
        <v>578</v>
      </c>
      <c r="F235" s="651" t="s">
        <v>578</v>
      </c>
      <c r="G235" s="651" t="s">
        <v>578</v>
      </c>
      <c r="H235" s="651" t="s">
        <v>578</v>
      </c>
      <c r="I235" s="651" t="s">
        <v>578</v>
      </c>
      <c r="J235" s="651" t="s">
        <v>578</v>
      </c>
      <c r="K235" s="652" t="s">
        <v>578</v>
      </c>
    </row>
    <row r="236" spans="1:11" ht="15">
      <c r="A236" s="211" t="s">
        <v>156</v>
      </c>
      <c r="B236" s="131" t="s">
        <v>14</v>
      </c>
      <c r="C236" s="649">
        <v>41</v>
      </c>
      <c r="D236" s="649">
        <v>39</v>
      </c>
      <c r="E236" s="649">
        <v>38</v>
      </c>
      <c r="F236" s="649">
        <v>1</v>
      </c>
      <c r="G236" s="649" t="s">
        <v>421</v>
      </c>
      <c r="H236" s="649">
        <v>1</v>
      </c>
      <c r="I236" s="649">
        <v>1</v>
      </c>
      <c r="J236" s="649" t="s">
        <v>421</v>
      </c>
      <c r="K236" s="650" t="s">
        <v>421</v>
      </c>
    </row>
    <row r="237" spans="1:11" ht="15">
      <c r="A237" s="210" t="s">
        <v>578</v>
      </c>
      <c r="B237" s="131" t="s">
        <v>15</v>
      </c>
      <c r="C237" s="649">
        <v>131</v>
      </c>
      <c r="D237" s="649">
        <v>69</v>
      </c>
      <c r="E237" s="649">
        <v>38</v>
      </c>
      <c r="F237" s="649">
        <v>31</v>
      </c>
      <c r="G237" s="649" t="s">
        <v>421</v>
      </c>
      <c r="H237" s="649">
        <v>42</v>
      </c>
      <c r="I237" s="649">
        <v>20</v>
      </c>
      <c r="J237" s="649" t="s">
        <v>421</v>
      </c>
      <c r="K237" s="650" t="s">
        <v>421</v>
      </c>
    </row>
    <row r="238" spans="1:11" ht="15">
      <c r="A238" s="210" t="s">
        <v>578</v>
      </c>
      <c r="B238" s="131" t="s">
        <v>16</v>
      </c>
      <c r="C238" s="653">
        <v>77.07633587786259</v>
      </c>
      <c r="D238" s="653">
        <v>105.44927536231884</v>
      </c>
      <c r="E238" s="653">
        <v>145.05263157894737</v>
      </c>
      <c r="F238" s="653">
        <v>56.903225806451616</v>
      </c>
      <c r="G238" s="653" t="s">
        <v>421</v>
      </c>
      <c r="H238" s="653">
        <v>51.88095238095238</v>
      </c>
      <c r="I238" s="653">
        <v>32.1</v>
      </c>
      <c r="J238" s="653" t="s">
        <v>421</v>
      </c>
      <c r="K238" s="654" t="s">
        <v>421</v>
      </c>
    </row>
    <row r="239" spans="1:11" ht="15">
      <c r="A239" s="207"/>
      <c r="B239" s="131" t="s">
        <v>17</v>
      </c>
      <c r="C239" s="653">
        <v>3.8931297709923665</v>
      </c>
      <c r="D239" s="654">
        <v>4.956521739130435</v>
      </c>
      <c r="E239" s="654">
        <v>5.552631578947368</v>
      </c>
      <c r="F239" s="654">
        <v>4.225806451612903</v>
      </c>
      <c r="G239" s="654" t="s">
        <v>421</v>
      </c>
      <c r="H239" s="654">
        <v>2.9523809523809526</v>
      </c>
      <c r="I239" s="654">
        <v>2.2</v>
      </c>
      <c r="J239" s="653" t="s">
        <v>421</v>
      </c>
      <c r="K239" s="654" t="s">
        <v>421</v>
      </c>
    </row>
    <row r="240" spans="1:11" ht="15">
      <c r="A240" s="208"/>
      <c r="B240" s="131" t="s">
        <v>0</v>
      </c>
      <c r="C240" s="653">
        <v>37.4</v>
      </c>
      <c r="D240" s="653">
        <v>48.3</v>
      </c>
      <c r="E240" s="653">
        <v>61.2</v>
      </c>
      <c r="F240" s="653">
        <v>15</v>
      </c>
      <c r="G240" s="653" t="s">
        <v>421</v>
      </c>
      <c r="H240" s="653">
        <v>13</v>
      </c>
      <c r="I240" s="654">
        <v>11</v>
      </c>
      <c r="J240" s="653" t="s">
        <v>421</v>
      </c>
      <c r="K240" s="654" t="s">
        <v>421</v>
      </c>
    </row>
    <row r="241" spans="1:11" ht="15">
      <c r="A241" s="209" t="s">
        <v>875</v>
      </c>
      <c r="B241" s="131"/>
      <c r="C241" s="653" t="s">
        <v>578</v>
      </c>
      <c r="D241" s="653" t="s">
        <v>578</v>
      </c>
      <c r="E241" s="653" t="s">
        <v>578</v>
      </c>
      <c r="F241" s="653" t="s">
        <v>578</v>
      </c>
      <c r="G241" s="653" t="s">
        <v>578</v>
      </c>
      <c r="H241" s="653" t="s">
        <v>578</v>
      </c>
      <c r="I241" s="654" t="s">
        <v>578</v>
      </c>
      <c r="J241" s="653" t="s">
        <v>578</v>
      </c>
      <c r="K241" s="654" t="s">
        <v>578</v>
      </c>
    </row>
    <row r="242" spans="1:11" ht="15">
      <c r="A242" s="210" t="s">
        <v>827</v>
      </c>
      <c r="B242" s="131" t="s">
        <v>14</v>
      </c>
      <c r="C242" s="649">
        <v>41</v>
      </c>
      <c r="D242" s="649">
        <v>39</v>
      </c>
      <c r="E242" s="649">
        <v>38</v>
      </c>
      <c r="F242" s="649">
        <v>1</v>
      </c>
      <c r="G242" s="649" t="s">
        <v>421</v>
      </c>
      <c r="H242" s="649">
        <v>1</v>
      </c>
      <c r="I242" s="650">
        <v>1</v>
      </c>
      <c r="J242" s="649" t="s">
        <v>421</v>
      </c>
      <c r="K242" s="650" t="s">
        <v>421</v>
      </c>
    </row>
    <row r="243" spans="1:11" ht="15">
      <c r="A243" s="208" t="s">
        <v>578</v>
      </c>
      <c r="B243" s="131" t="s">
        <v>15</v>
      </c>
      <c r="C243" s="649">
        <v>131</v>
      </c>
      <c r="D243" s="649">
        <v>69</v>
      </c>
      <c r="E243" s="649">
        <v>38</v>
      </c>
      <c r="F243" s="649">
        <v>31</v>
      </c>
      <c r="G243" s="649" t="s">
        <v>421</v>
      </c>
      <c r="H243" s="649">
        <v>42</v>
      </c>
      <c r="I243" s="650">
        <v>20</v>
      </c>
      <c r="J243" s="649" t="s">
        <v>421</v>
      </c>
      <c r="K243" s="650" t="s">
        <v>421</v>
      </c>
    </row>
    <row r="244" spans="1:11" ht="15">
      <c r="A244" s="209" t="s">
        <v>578</v>
      </c>
      <c r="B244" s="131" t="s">
        <v>16</v>
      </c>
      <c r="C244" s="653">
        <v>77.07633587786259</v>
      </c>
      <c r="D244" s="653">
        <v>105.44927536231884</v>
      </c>
      <c r="E244" s="653">
        <v>145.05263157894737</v>
      </c>
      <c r="F244" s="653">
        <v>56.903225806451616</v>
      </c>
      <c r="G244" s="653" t="s">
        <v>421</v>
      </c>
      <c r="H244" s="653">
        <v>51.88095238095238</v>
      </c>
      <c r="I244" s="653">
        <v>32.1</v>
      </c>
      <c r="J244" s="654" t="s">
        <v>421</v>
      </c>
      <c r="K244" s="654" t="s">
        <v>421</v>
      </c>
    </row>
    <row r="245" spans="1:11" ht="15">
      <c r="A245" s="210"/>
      <c r="B245" s="131" t="s">
        <v>17</v>
      </c>
      <c r="C245" s="653">
        <v>3.8931297709923665</v>
      </c>
      <c r="D245" s="653">
        <v>4.956521739130435</v>
      </c>
      <c r="E245" s="653">
        <v>5.552631578947368</v>
      </c>
      <c r="F245" s="653">
        <v>4.225806451612903</v>
      </c>
      <c r="G245" s="653" t="s">
        <v>421</v>
      </c>
      <c r="H245" s="654">
        <v>2.9523809523809526</v>
      </c>
      <c r="I245" s="654">
        <v>2.2</v>
      </c>
      <c r="J245" s="654" t="s">
        <v>421</v>
      </c>
      <c r="K245" s="654" t="s">
        <v>421</v>
      </c>
    </row>
    <row r="246" spans="1:11" ht="15">
      <c r="A246" s="210"/>
      <c r="B246" s="131" t="s">
        <v>0</v>
      </c>
      <c r="C246" s="653">
        <v>37.4</v>
      </c>
      <c r="D246" s="653">
        <v>48.3</v>
      </c>
      <c r="E246" s="653">
        <v>61.2</v>
      </c>
      <c r="F246" s="653">
        <v>15</v>
      </c>
      <c r="G246" s="653" t="s">
        <v>421</v>
      </c>
      <c r="H246" s="653">
        <v>13</v>
      </c>
      <c r="I246" s="654">
        <v>11</v>
      </c>
      <c r="J246" s="654" t="s">
        <v>421</v>
      </c>
      <c r="K246" s="654" t="s">
        <v>421</v>
      </c>
    </row>
    <row r="247" spans="1:11" ht="15">
      <c r="A247" s="210" t="s">
        <v>578</v>
      </c>
      <c r="B247" s="131" t="s">
        <v>578</v>
      </c>
      <c r="C247" s="653" t="s">
        <v>578</v>
      </c>
      <c r="D247" s="653" t="s">
        <v>578</v>
      </c>
      <c r="E247" s="653" t="s">
        <v>578</v>
      </c>
      <c r="F247" s="653" t="s">
        <v>578</v>
      </c>
      <c r="G247" s="653" t="s">
        <v>578</v>
      </c>
      <c r="H247" s="653" t="s">
        <v>578</v>
      </c>
      <c r="I247" s="654" t="s">
        <v>578</v>
      </c>
      <c r="J247" s="654" t="s">
        <v>578</v>
      </c>
      <c r="K247" s="654" t="s">
        <v>578</v>
      </c>
    </row>
    <row r="248" spans="1:11" ht="15">
      <c r="A248" s="207" t="s">
        <v>158</v>
      </c>
      <c r="B248" s="131" t="s">
        <v>14</v>
      </c>
      <c r="C248" s="651">
        <v>1524</v>
      </c>
      <c r="D248" s="651">
        <v>1405</v>
      </c>
      <c r="E248" s="651">
        <v>1337</v>
      </c>
      <c r="F248" s="651">
        <v>68</v>
      </c>
      <c r="G248" s="651">
        <v>10</v>
      </c>
      <c r="H248" s="651">
        <v>109</v>
      </c>
      <c r="I248" s="651" t="s">
        <v>421</v>
      </c>
      <c r="J248" s="654" t="s">
        <v>421</v>
      </c>
      <c r="K248" s="654" t="s">
        <v>421</v>
      </c>
    </row>
    <row r="249" spans="1:11" ht="15">
      <c r="A249" s="210" t="s">
        <v>578</v>
      </c>
      <c r="B249" s="131" t="s">
        <v>15</v>
      </c>
      <c r="C249" s="651">
        <v>3738</v>
      </c>
      <c r="D249" s="651">
        <v>1828</v>
      </c>
      <c r="E249" s="651">
        <v>1349</v>
      </c>
      <c r="F249" s="651">
        <v>479</v>
      </c>
      <c r="G249" s="651">
        <v>328</v>
      </c>
      <c r="H249" s="651">
        <v>1582</v>
      </c>
      <c r="I249" s="651" t="s">
        <v>421</v>
      </c>
      <c r="J249" s="654" t="s">
        <v>421</v>
      </c>
      <c r="K249" s="654" t="s">
        <v>421</v>
      </c>
    </row>
    <row r="250" spans="1:11" ht="15">
      <c r="A250" s="313" t="s">
        <v>578</v>
      </c>
      <c r="B250" s="131" t="s">
        <v>16</v>
      </c>
      <c r="C250" s="653">
        <v>89.82129481005886</v>
      </c>
      <c r="D250" s="653">
        <v>122.8</v>
      </c>
      <c r="E250" s="653">
        <v>144.7</v>
      </c>
      <c r="F250" s="654">
        <v>61.3</v>
      </c>
      <c r="G250" s="654">
        <v>56.6</v>
      </c>
      <c r="H250" s="654">
        <v>58.6</v>
      </c>
      <c r="I250" s="654" t="s">
        <v>421</v>
      </c>
      <c r="J250" s="654" t="s">
        <v>421</v>
      </c>
      <c r="K250" s="654" t="s">
        <v>421</v>
      </c>
    </row>
    <row r="251" spans="1:11" ht="15">
      <c r="A251" s="210"/>
      <c r="B251" s="131" t="s">
        <v>17</v>
      </c>
      <c r="C251" s="653">
        <v>4</v>
      </c>
      <c r="D251" s="653">
        <v>5.1</v>
      </c>
      <c r="E251" s="653">
        <v>5.7</v>
      </c>
      <c r="F251" s="654">
        <v>3.3</v>
      </c>
      <c r="G251" s="654">
        <v>2.7</v>
      </c>
      <c r="H251" s="654">
        <v>3</v>
      </c>
      <c r="I251" s="654" t="s">
        <v>421</v>
      </c>
      <c r="J251" s="654" t="s">
        <v>421</v>
      </c>
      <c r="K251" s="654" t="s">
        <v>421</v>
      </c>
    </row>
    <row r="252" spans="1:11" ht="15">
      <c r="A252" s="210"/>
      <c r="B252" s="131" t="s">
        <v>0</v>
      </c>
      <c r="C252" s="653">
        <v>40.4</v>
      </c>
      <c r="D252" s="653">
        <v>49.5</v>
      </c>
      <c r="E252" s="653">
        <v>55.1</v>
      </c>
      <c r="F252" s="654">
        <v>18.5</v>
      </c>
      <c r="G252" s="654">
        <v>34.2</v>
      </c>
      <c r="H252" s="654">
        <v>22.1</v>
      </c>
      <c r="I252" s="654" t="s">
        <v>421</v>
      </c>
      <c r="J252" s="654" t="s">
        <v>421</v>
      </c>
      <c r="K252" s="654" t="s">
        <v>421</v>
      </c>
    </row>
    <row r="253" spans="1:11" ht="15">
      <c r="A253" s="209" t="s">
        <v>875</v>
      </c>
      <c r="B253" s="131" t="s">
        <v>578</v>
      </c>
      <c r="C253" s="653"/>
      <c r="D253" s="653"/>
      <c r="E253" s="653"/>
      <c r="F253" s="654"/>
      <c r="G253" s="654"/>
      <c r="H253" s="654"/>
      <c r="I253" s="654"/>
      <c r="J253" s="654"/>
      <c r="K253" s="654"/>
    </row>
    <row r="254" spans="1:11" ht="15">
      <c r="A254" s="210" t="s">
        <v>827</v>
      </c>
      <c r="B254" s="131" t="s">
        <v>14</v>
      </c>
      <c r="C254" s="651">
        <v>1497</v>
      </c>
      <c r="D254" s="651">
        <v>1381</v>
      </c>
      <c r="E254" s="651">
        <v>1313</v>
      </c>
      <c r="F254" s="651">
        <v>68</v>
      </c>
      <c r="G254" s="651">
        <v>10</v>
      </c>
      <c r="H254" s="651">
        <v>106</v>
      </c>
      <c r="I254" s="651" t="s">
        <v>421</v>
      </c>
      <c r="J254" s="654" t="s">
        <v>421</v>
      </c>
      <c r="K254" s="650" t="s">
        <v>421</v>
      </c>
    </row>
    <row r="255" spans="1:11" ht="15">
      <c r="A255" s="211" t="s">
        <v>578</v>
      </c>
      <c r="B255" s="131" t="s">
        <v>15</v>
      </c>
      <c r="C255" s="651">
        <v>3494</v>
      </c>
      <c r="D255" s="651">
        <v>1804</v>
      </c>
      <c r="E255" s="651">
        <v>1325</v>
      </c>
      <c r="F255" s="651">
        <v>479</v>
      </c>
      <c r="G255" s="651">
        <v>328</v>
      </c>
      <c r="H255" s="651">
        <v>1362</v>
      </c>
      <c r="I255" s="651" t="s">
        <v>421</v>
      </c>
      <c r="J255" s="650" t="s">
        <v>421</v>
      </c>
      <c r="K255" s="650" t="s">
        <v>421</v>
      </c>
    </row>
    <row r="256" spans="1:11" ht="15">
      <c r="A256" s="208" t="s">
        <v>578</v>
      </c>
      <c r="B256" s="131" t="s">
        <v>16</v>
      </c>
      <c r="C256" s="653">
        <v>92.1</v>
      </c>
      <c r="D256" s="653">
        <v>122.6</v>
      </c>
      <c r="E256" s="653">
        <v>144.8</v>
      </c>
      <c r="F256" s="653">
        <v>61.3</v>
      </c>
      <c r="G256" s="653">
        <v>56.6</v>
      </c>
      <c r="H256" s="653">
        <v>60.2</v>
      </c>
      <c r="I256" s="654" t="s">
        <v>421</v>
      </c>
      <c r="J256" s="654" t="s">
        <v>421</v>
      </c>
      <c r="K256" s="654" t="s">
        <v>421</v>
      </c>
    </row>
    <row r="257" spans="1:11" ht="15">
      <c r="A257" s="208"/>
      <c r="B257" s="131" t="s">
        <v>17</v>
      </c>
      <c r="C257" s="653">
        <v>4</v>
      </c>
      <c r="D257" s="653">
        <v>5.1</v>
      </c>
      <c r="E257" s="653">
        <v>5.7</v>
      </c>
      <c r="F257" s="653">
        <v>3.3</v>
      </c>
      <c r="G257" s="653">
        <v>2.7</v>
      </c>
      <c r="H257" s="653">
        <v>3</v>
      </c>
      <c r="I257" s="654" t="s">
        <v>421</v>
      </c>
      <c r="J257" s="654" t="s">
        <v>421</v>
      </c>
      <c r="K257" s="654" t="s">
        <v>421</v>
      </c>
    </row>
    <row r="258" spans="1:11" ht="15">
      <c r="A258" s="208"/>
      <c r="B258" s="131" t="s">
        <v>0</v>
      </c>
      <c r="C258" s="653">
        <v>41</v>
      </c>
      <c r="D258" s="653">
        <v>49.7</v>
      </c>
      <c r="E258" s="653">
        <v>55.3</v>
      </c>
      <c r="F258" s="653">
        <v>18.5</v>
      </c>
      <c r="G258" s="653">
        <v>34.2</v>
      </c>
      <c r="H258" s="653">
        <v>22</v>
      </c>
      <c r="I258" s="654" t="s">
        <v>421</v>
      </c>
      <c r="J258" s="654" t="s">
        <v>421</v>
      </c>
      <c r="K258" s="654" t="s">
        <v>421</v>
      </c>
    </row>
    <row r="259" spans="1:11" ht="15">
      <c r="A259" s="210" t="s">
        <v>829</v>
      </c>
      <c r="B259" s="131" t="s">
        <v>14</v>
      </c>
      <c r="C259" s="649">
        <v>3</v>
      </c>
      <c r="D259" s="649" t="s">
        <v>421</v>
      </c>
      <c r="E259" s="649" t="s">
        <v>421</v>
      </c>
      <c r="F259" s="649" t="s">
        <v>421</v>
      </c>
      <c r="G259" s="649" t="s">
        <v>421</v>
      </c>
      <c r="H259" s="649">
        <v>3</v>
      </c>
      <c r="I259" s="650" t="s">
        <v>421</v>
      </c>
      <c r="J259" s="650" t="s">
        <v>421</v>
      </c>
      <c r="K259" s="650" t="s">
        <v>421</v>
      </c>
    </row>
    <row r="260" spans="1:11" ht="15">
      <c r="A260" s="209" t="s">
        <v>578</v>
      </c>
      <c r="B260" s="131" t="s">
        <v>15</v>
      </c>
      <c r="C260" s="649">
        <v>220</v>
      </c>
      <c r="D260" s="650" t="s">
        <v>421</v>
      </c>
      <c r="E260" s="650" t="s">
        <v>421</v>
      </c>
      <c r="F260" s="650" t="s">
        <v>421</v>
      </c>
      <c r="G260" s="650" t="s">
        <v>421</v>
      </c>
      <c r="H260" s="650">
        <v>220</v>
      </c>
      <c r="I260" s="650" t="s">
        <v>421</v>
      </c>
      <c r="J260" s="650" t="s">
        <v>421</v>
      </c>
      <c r="K260" s="650" t="s">
        <v>421</v>
      </c>
    </row>
    <row r="261" spans="1:11" ht="15">
      <c r="A261" s="210" t="s">
        <v>578</v>
      </c>
      <c r="B261" s="131" t="s">
        <v>16</v>
      </c>
      <c r="C261" s="653">
        <v>48.31818181818182</v>
      </c>
      <c r="D261" s="653" t="s">
        <v>421</v>
      </c>
      <c r="E261" s="653" t="s">
        <v>421</v>
      </c>
      <c r="F261" s="653" t="s">
        <v>421</v>
      </c>
      <c r="G261" s="653" t="s">
        <v>421</v>
      </c>
      <c r="H261" s="654">
        <v>48.3</v>
      </c>
      <c r="I261" s="654" t="s">
        <v>421</v>
      </c>
      <c r="J261" s="654" t="s">
        <v>421</v>
      </c>
      <c r="K261" s="654" t="s">
        <v>421</v>
      </c>
    </row>
    <row r="262" spans="1:11" ht="15">
      <c r="A262" s="210"/>
      <c r="B262" s="131" t="s">
        <v>17</v>
      </c>
      <c r="C262" s="653">
        <v>2.690909090909091</v>
      </c>
      <c r="D262" s="653" t="s">
        <v>421</v>
      </c>
      <c r="E262" s="653" t="s">
        <v>421</v>
      </c>
      <c r="F262" s="653" t="s">
        <v>421</v>
      </c>
      <c r="G262" s="653" t="s">
        <v>421</v>
      </c>
      <c r="H262" s="653">
        <v>2.7</v>
      </c>
      <c r="I262" s="654" t="s">
        <v>421</v>
      </c>
      <c r="J262" s="654" t="s">
        <v>421</v>
      </c>
      <c r="K262" s="654" t="s">
        <v>421</v>
      </c>
    </row>
    <row r="263" spans="1:11" ht="15">
      <c r="A263" s="210"/>
      <c r="B263" s="131" t="s">
        <v>0</v>
      </c>
      <c r="C263" s="653">
        <v>21.7</v>
      </c>
      <c r="D263" s="653" t="s">
        <v>421</v>
      </c>
      <c r="E263" s="653" t="s">
        <v>421</v>
      </c>
      <c r="F263" s="653" t="s">
        <v>421</v>
      </c>
      <c r="G263" s="653" t="s">
        <v>421</v>
      </c>
      <c r="H263" s="653">
        <v>21.7</v>
      </c>
      <c r="I263" s="654" t="s">
        <v>421</v>
      </c>
      <c r="J263" s="654" t="s">
        <v>421</v>
      </c>
      <c r="K263" s="654" t="s">
        <v>421</v>
      </c>
    </row>
    <row r="264" spans="1:11" ht="15">
      <c r="A264" s="210"/>
      <c r="B264" s="131"/>
      <c r="C264" s="653"/>
      <c r="D264" s="653"/>
      <c r="E264" s="653"/>
      <c r="F264" s="653"/>
      <c r="G264" s="653"/>
      <c r="H264" s="653"/>
      <c r="I264" s="654"/>
      <c r="J264" s="654"/>
      <c r="K264" s="654"/>
    </row>
    <row r="265" spans="1:11" ht="15">
      <c r="A265" s="210" t="s">
        <v>830</v>
      </c>
      <c r="B265" s="131" t="s">
        <v>14</v>
      </c>
      <c r="C265" s="649">
        <v>24</v>
      </c>
      <c r="D265" s="649">
        <v>24</v>
      </c>
      <c r="E265" s="649">
        <v>24</v>
      </c>
      <c r="F265" s="649" t="s">
        <v>421</v>
      </c>
      <c r="G265" s="649" t="s">
        <v>421</v>
      </c>
      <c r="H265" s="649" t="s">
        <v>421</v>
      </c>
      <c r="I265" s="650" t="s">
        <v>421</v>
      </c>
      <c r="J265" s="650" t="s">
        <v>421</v>
      </c>
      <c r="K265" s="650" t="s">
        <v>421</v>
      </c>
    </row>
    <row r="266" spans="1:11" ht="15">
      <c r="A266" s="211" t="s">
        <v>578</v>
      </c>
      <c r="B266" s="131" t="s">
        <v>15</v>
      </c>
      <c r="C266" s="649">
        <v>24</v>
      </c>
      <c r="D266" s="649">
        <v>24</v>
      </c>
      <c r="E266" s="649">
        <v>24</v>
      </c>
      <c r="F266" s="649" t="s">
        <v>421</v>
      </c>
      <c r="G266" s="649" t="s">
        <v>421</v>
      </c>
      <c r="H266" s="650" t="s">
        <v>421</v>
      </c>
      <c r="I266" s="650" t="s">
        <v>421</v>
      </c>
      <c r="J266" s="650" t="s">
        <v>421</v>
      </c>
      <c r="K266" s="650" t="s">
        <v>421</v>
      </c>
    </row>
    <row r="267" spans="1:11" ht="15">
      <c r="A267" s="208" t="s">
        <v>578</v>
      </c>
      <c r="B267" s="131" t="s">
        <v>16</v>
      </c>
      <c r="C267" s="653">
        <v>136.20833333333334</v>
      </c>
      <c r="D267" s="653">
        <v>136.2</v>
      </c>
      <c r="E267" s="653">
        <v>136.2</v>
      </c>
      <c r="F267" s="653" t="s">
        <v>421</v>
      </c>
      <c r="G267" s="653" t="s">
        <v>421</v>
      </c>
      <c r="H267" s="653" t="s">
        <v>421</v>
      </c>
      <c r="I267" s="654" t="s">
        <v>421</v>
      </c>
      <c r="J267" s="654" t="s">
        <v>421</v>
      </c>
      <c r="K267" s="654" t="s">
        <v>421</v>
      </c>
    </row>
    <row r="268" spans="1:11" ht="15">
      <c r="A268" s="208"/>
      <c r="B268" s="131" t="s">
        <v>17</v>
      </c>
      <c r="C268" s="653">
        <v>5.458333333333333</v>
      </c>
      <c r="D268" s="653">
        <v>5.5</v>
      </c>
      <c r="E268" s="653">
        <v>5.5</v>
      </c>
      <c r="F268" s="653" t="s">
        <v>421</v>
      </c>
      <c r="G268" s="653" t="s">
        <v>421</v>
      </c>
      <c r="H268" s="653" t="s">
        <v>421</v>
      </c>
      <c r="I268" s="654" t="s">
        <v>421</v>
      </c>
      <c r="J268" s="654" t="s">
        <v>421</v>
      </c>
      <c r="K268" s="654" t="s">
        <v>421</v>
      </c>
    </row>
    <row r="269" spans="1:11" ht="15">
      <c r="A269" s="208"/>
      <c r="B269" s="131" t="s">
        <v>0</v>
      </c>
      <c r="C269" s="653">
        <v>41.5</v>
      </c>
      <c r="D269" s="653">
        <v>41.5</v>
      </c>
      <c r="E269" s="653">
        <v>41.5</v>
      </c>
      <c r="F269" s="653" t="s">
        <v>421</v>
      </c>
      <c r="G269" s="653" t="s">
        <v>421</v>
      </c>
      <c r="H269" s="653" t="s">
        <v>421</v>
      </c>
      <c r="I269" s="654" t="s">
        <v>421</v>
      </c>
      <c r="J269" s="654" t="s">
        <v>421</v>
      </c>
      <c r="K269" s="654" t="s">
        <v>421</v>
      </c>
    </row>
    <row r="270" spans="1:11" ht="15">
      <c r="A270" s="208"/>
      <c r="B270" s="131"/>
      <c r="C270" s="653"/>
      <c r="D270" s="653"/>
      <c r="E270" s="653"/>
      <c r="F270" s="653"/>
      <c r="G270" s="653"/>
      <c r="H270" s="653"/>
      <c r="I270" s="654"/>
      <c r="J270" s="654"/>
      <c r="K270" s="654"/>
    </row>
    <row r="271" spans="1:11" ht="15">
      <c r="A271" s="211" t="s">
        <v>159</v>
      </c>
      <c r="B271" s="131" t="s">
        <v>14</v>
      </c>
      <c r="C271" s="649">
        <v>231</v>
      </c>
      <c r="D271" s="650">
        <v>225</v>
      </c>
      <c r="E271" s="650">
        <v>217</v>
      </c>
      <c r="F271" s="650">
        <v>8</v>
      </c>
      <c r="G271" s="650" t="s">
        <v>421</v>
      </c>
      <c r="H271" s="650">
        <v>6</v>
      </c>
      <c r="I271" s="650" t="s">
        <v>421</v>
      </c>
      <c r="J271" s="650" t="s">
        <v>421</v>
      </c>
      <c r="K271" s="650" t="s">
        <v>421</v>
      </c>
    </row>
    <row r="272" spans="1:11" ht="15">
      <c r="A272" s="209" t="s">
        <v>578</v>
      </c>
      <c r="B272" s="131" t="s">
        <v>15</v>
      </c>
      <c r="C272" s="649">
        <v>276</v>
      </c>
      <c r="D272" s="649">
        <v>270</v>
      </c>
      <c r="E272" s="649">
        <v>218</v>
      </c>
      <c r="F272" s="649">
        <v>52</v>
      </c>
      <c r="G272" s="649" t="s">
        <v>421</v>
      </c>
      <c r="H272" s="650">
        <v>6</v>
      </c>
      <c r="I272" s="650" t="s">
        <v>421</v>
      </c>
      <c r="J272" s="650" t="s">
        <v>421</v>
      </c>
      <c r="K272" s="650" t="s">
        <v>421</v>
      </c>
    </row>
    <row r="273" spans="1:11" ht="15">
      <c r="A273" s="209" t="s">
        <v>578</v>
      </c>
      <c r="B273" s="131" t="s">
        <v>16</v>
      </c>
      <c r="C273" s="653">
        <v>119.3768115942029</v>
      </c>
      <c r="D273" s="653">
        <v>119.42222222222222</v>
      </c>
      <c r="E273" s="653">
        <v>134.75688073394497</v>
      </c>
      <c r="F273" s="653">
        <v>55.13461538461539</v>
      </c>
      <c r="G273" s="653" t="s">
        <v>421</v>
      </c>
      <c r="H273" s="653">
        <v>117.33333333333333</v>
      </c>
      <c r="I273" s="654" t="s">
        <v>421</v>
      </c>
      <c r="J273" s="654" t="s">
        <v>421</v>
      </c>
      <c r="K273" s="654" t="s">
        <v>421</v>
      </c>
    </row>
    <row r="274" spans="1:11" ht="15">
      <c r="A274" s="209"/>
      <c r="B274" s="131" t="s">
        <v>17</v>
      </c>
      <c r="C274" s="653">
        <v>4.952898550724638</v>
      </c>
      <c r="D274" s="653">
        <v>4.948148148148148</v>
      </c>
      <c r="E274" s="653">
        <v>5.440366972477064</v>
      </c>
      <c r="F274" s="653">
        <v>2.8846153846153846</v>
      </c>
      <c r="G274" s="653" t="s">
        <v>421</v>
      </c>
      <c r="H274" s="653">
        <v>5.166666666666667</v>
      </c>
      <c r="I274" s="654" t="s">
        <v>421</v>
      </c>
      <c r="J274" s="654" t="s">
        <v>421</v>
      </c>
      <c r="K274" s="654" t="s">
        <v>421</v>
      </c>
    </row>
    <row r="275" spans="1:11" ht="15">
      <c r="A275" s="209"/>
      <c r="B275" s="131" t="s">
        <v>0</v>
      </c>
      <c r="C275" s="653">
        <v>49.2</v>
      </c>
      <c r="D275" s="653">
        <v>49.8</v>
      </c>
      <c r="E275" s="653">
        <v>53.5</v>
      </c>
      <c r="F275" s="653">
        <v>22.6</v>
      </c>
      <c r="G275" s="653" t="s">
        <v>421</v>
      </c>
      <c r="H275" s="653">
        <v>18.1</v>
      </c>
      <c r="I275" s="654" t="s">
        <v>421</v>
      </c>
      <c r="J275" s="654" t="s">
        <v>421</v>
      </c>
      <c r="K275" s="654" t="s">
        <v>421</v>
      </c>
    </row>
    <row r="276" spans="1:11" ht="15">
      <c r="A276" s="209" t="s">
        <v>875</v>
      </c>
      <c r="B276" s="131" t="s">
        <v>578</v>
      </c>
      <c r="C276" s="653" t="s">
        <v>578</v>
      </c>
      <c r="D276" s="653" t="s">
        <v>578</v>
      </c>
      <c r="E276" s="653" t="s">
        <v>578</v>
      </c>
      <c r="F276" s="653" t="s">
        <v>578</v>
      </c>
      <c r="G276" s="653" t="s">
        <v>578</v>
      </c>
      <c r="H276" s="653" t="s">
        <v>578</v>
      </c>
      <c r="I276" s="652" t="s">
        <v>578</v>
      </c>
      <c r="J276" s="652" t="s">
        <v>578</v>
      </c>
      <c r="K276" s="652" t="s">
        <v>578</v>
      </c>
    </row>
    <row r="277" spans="1:11" ht="15">
      <c r="A277" s="313" t="s">
        <v>827</v>
      </c>
      <c r="B277" s="131" t="s">
        <v>14</v>
      </c>
      <c r="C277" s="649">
        <v>229</v>
      </c>
      <c r="D277" s="649">
        <v>223</v>
      </c>
      <c r="E277" s="649">
        <v>215</v>
      </c>
      <c r="F277" s="649">
        <v>8</v>
      </c>
      <c r="G277" s="649" t="s">
        <v>421</v>
      </c>
      <c r="H277" s="650">
        <v>6</v>
      </c>
      <c r="I277" s="650" t="s">
        <v>421</v>
      </c>
      <c r="J277" s="650" t="s">
        <v>421</v>
      </c>
      <c r="K277" s="650" t="s">
        <v>421</v>
      </c>
    </row>
    <row r="278" spans="1:11" ht="15">
      <c r="A278" s="210" t="s">
        <v>578</v>
      </c>
      <c r="B278" s="131" t="s">
        <v>15</v>
      </c>
      <c r="C278" s="649">
        <v>274</v>
      </c>
      <c r="D278" s="649">
        <v>268</v>
      </c>
      <c r="E278" s="649">
        <v>216</v>
      </c>
      <c r="F278" s="649">
        <v>52</v>
      </c>
      <c r="G278" s="649" t="s">
        <v>421</v>
      </c>
      <c r="H278" s="650">
        <v>6</v>
      </c>
      <c r="I278" s="650" t="s">
        <v>421</v>
      </c>
      <c r="J278" s="650" t="s">
        <v>421</v>
      </c>
      <c r="K278" s="650" t="s">
        <v>421</v>
      </c>
    </row>
    <row r="279" spans="1:11" ht="15">
      <c r="A279" s="210" t="s">
        <v>578</v>
      </c>
      <c r="B279" s="131" t="s">
        <v>16</v>
      </c>
      <c r="C279" s="653">
        <v>119.26277372262774</v>
      </c>
      <c r="D279" s="653">
        <v>119.30597014925372</v>
      </c>
      <c r="E279" s="653">
        <v>134.75462962962962</v>
      </c>
      <c r="F279" s="653">
        <v>55.13461538461539</v>
      </c>
      <c r="G279" s="653" t="s">
        <v>421</v>
      </c>
      <c r="H279" s="654">
        <v>117.33333333333333</v>
      </c>
      <c r="I279" s="654" t="s">
        <v>421</v>
      </c>
      <c r="J279" s="654" t="s">
        <v>421</v>
      </c>
      <c r="K279" s="654" t="s">
        <v>421</v>
      </c>
    </row>
    <row r="280" spans="1:11" ht="15">
      <c r="A280" s="210"/>
      <c r="B280" s="131" t="s">
        <v>17</v>
      </c>
      <c r="C280" s="653">
        <v>4.9489051094890515</v>
      </c>
      <c r="D280" s="653">
        <v>4.9440298507462686</v>
      </c>
      <c r="E280" s="653">
        <v>5.439814814814815</v>
      </c>
      <c r="F280" s="653">
        <v>2.8846153846153846</v>
      </c>
      <c r="G280" s="653" t="s">
        <v>421</v>
      </c>
      <c r="H280" s="654">
        <v>5.166666666666667</v>
      </c>
      <c r="I280" s="654" t="s">
        <v>421</v>
      </c>
      <c r="J280" s="654" t="s">
        <v>421</v>
      </c>
      <c r="K280" s="654" t="s">
        <v>421</v>
      </c>
    </row>
    <row r="281" spans="1:11" ht="15">
      <c r="A281" s="210"/>
      <c r="B281" s="131" t="s">
        <v>0</v>
      </c>
      <c r="C281" s="653">
        <v>49.5</v>
      </c>
      <c r="D281" s="653">
        <v>50.2</v>
      </c>
      <c r="E281" s="653">
        <v>54</v>
      </c>
      <c r="F281" s="653">
        <v>22.6</v>
      </c>
      <c r="G281" s="653" t="s">
        <v>421</v>
      </c>
      <c r="H281" s="654">
        <v>18.1</v>
      </c>
      <c r="I281" s="654" t="s">
        <v>421</v>
      </c>
      <c r="J281" s="654" t="s">
        <v>421</v>
      </c>
      <c r="K281" s="654" t="s">
        <v>421</v>
      </c>
    </row>
    <row r="282" spans="1:11" ht="15">
      <c r="A282" s="313" t="s">
        <v>830</v>
      </c>
      <c r="B282" s="131" t="s">
        <v>14</v>
      </c>
      <c r="C282" s="649">
        <v>2</v>
      </c>
      <c r="D282" s="649">
        <v>2</v>
      </c>
      <c r="E282" s="649">
        <v>2</v>
      </c>
      <c r="F282" s="649" t="s">
        <v>421</v>
      </c>
      <c r="G282" s="649" t="s">
        <v>421</v>
      </c>
      <c r="H282" s="650" t="s">
        <v>421</v>
      </c>
      <c r="I282" s="650" t="s">
        <v>421</v>
      </c>
      <c r="J282" s="650" t="s">
        <v>421</v>
      </c>
      <c r="K282" s="650" t="s">
        <v>421</v>
      </c>
    </row>
    <row r="283" spans="1:11" ht="15">
      <c r="A283" s="208" t="s">
        <v>578</v>
      </c>
      <c r="B283" s="131" t="s">
        <v>15</v>
      </c>
      <c r="C283" s="649">
        <v>2</v>
      </c>
      <c r="D283" s="649">
        <v>2</v>
      </c>
      <c r="E283" s="649">
        <v>2</v>
      </c>
      <c r="F283" s="649" t="s">
        <v>421</v>
      </c>
      <c r="G283" s="649" t="s">
        <v>421</v>
      </c>
      <c r="H283" s="650" t="s">
        <v>421</v>
      </c>
      <c r="I283" s="650" t="s">
        <v>421</v>
      </c>
      <c r="J283" s="650" t="s">
        <v>421</v>
      </c>
      <c r="K283" s="650" t="s">
        <v>421</v>
      </c>
    </row>
    <row r="284" spans="1:11" ht="15">
      <c r="A284" s="208" t="s">
        <v>578</v>
      </c>
      <c r="B284" s="131" t="s">
        <v>16</v>
      </c>
      <c r="C284" s="653">
        <v>135</v>
      </c>
      <c r="D284" s="653">
        <v>135</v>
      </c>
      <c r="E284" s="653">
        <v>135</v>
      </c>
      <c r="F284" s="653" t="s">
        <v>421</v>
      </c>
      <c r="G284" s="653" t="s">
        <v>421</v>
      </c>
      <c r="H284" s="654" t="s">
        <v>421</v>
      </c>
      <c r="I284" s="654" t="s">
        <v>421</v>
      </c>
      <c r="J284" s="654" t="s">
        <v>421</v>
      </c>
      <c r="K284" s="654" t="s">
        <v>421</v>
      </c>
    </row>
    <row r="285" spans="1:11" ht="15">
      <c r="A285" s="208"/>
      <c r="B285" s="131" t="s">
        <v>17</v>
      </c>
      <c r="C285" s="653">
        <v>5.5</v>
      </c>
      <c r="D285" s="653">
        <v>5.5</v>
      </c>
      <c r="E285" s="653">
        <v>5.5</v>
      </c>
      <c r="F285" s="653" t="s">
        <v>421</v>
      </c>
      <c r="G285" s="653" t="s">
        <v>421</v>
      </c>
      <c r="H285" s="654" t="s">
        <v>421</v>
      </c>
      <c r="I285" s="654" t="s">
        <v>421</v>
      </c>
      <c r="J285" s="654" t="s">
        <v>421</v>
      </c>
      <c r="K285" s="654" t="s">
        <v>421</v>
      </c>
    </row>
    <row r="286" spans="1:11" ht="15">
      <c r="A286" s="208"/>
      <c r="B286" s="131" t="s">
        <v>0</v>
      </c>
      <c r="C286" s="653">
        <v>13</v>
      </c>
      <c r="D286" s="653">
        <v>13</v>
      </c>
      <c r="E286" s="653">
        <v>13</v>
      </c>
      <c r="F286" s="653" t="s">
        <v>421</v>
      </c>
      <c r="G286" s="653" t="s">
        <v>421</v>
      </c>
      <c r="H286" s="654" t="s">
        <v>421</v>
      </c>
      <c r="I286" s="654" t="s">
        <v>421</v>
      </c>
      <c r="J286" s="654" t="s">
        <v>421</v>
      </c>
      <c r="K286" s="654" t="s">
        <v>421</v>
      </c>
    </row>
    <row r="287" spans="1:11" ht="15">
      <c r="A287" s="209" t="s">
        <v>578</v>
      </c>
      <c r="B287" s="131" t="s">
        <v>578</v>
      </c>
      <c r="C287" s="653" t="s">
        <v>578</v>
      </c>
      <c r="D287" s="653" t="s">
        <v>578</v>
      </c>
      <c r="E287" s="653" t="s">
        <v>578</v>
      </c>
      <c r="F287" s="653" t="s">
        <v>578</v>
      </c>
      <c r="G287" s="653" t="s">
        <v>578</v>
      </c>
      <c r="H287" s="654" t="s">
        <v>578</v>
      </c>
      <c r="I287" s="652" t="s">
        <v>578</v>
      </c>
      <c r="J287" s="652" t="s">
        <v>578</v>
      </c>
      <c r="K287" s="652" t="s">
        <v>578</v>
      </c>
    </row>
    <row r="288" spans="1:11" ht="15">
      <c r="A288" s="211" t="s">
        <v>172</v>
      </c>
      <c r="B288" s="131" t="s">
        <v>14</v>
      </c>
      <c r="C288" s="649">
        <v>721</v>
      </c>
      <c r="D288" s="649">
        <v>701</v>
      </c>
      <c r="E288" s="649">
        <v>680</v>
      </c>
      <c r="F288" s="649">
        <v>21</v>
      </c>
      <c r="G288" s="649" t="s">
        <v>421</v>
      </c>
      <c r="H288" s="650">
        <v>20</v>
      </c>
      <c r="I288" s="650" t="s">
        <v>421</v>
      </c>
      <c r="J288" s="650" t="s">
        <v>421</v>
      </c>
      <c r="K288" s="650" t="s">
        <v>421</v>
      </c>
    </row>
    <row r="289" spans="1:11" ht="15">
      <c r="A289" s="210" t="s">
        <v>578</v>
      </c>
      <c r="B289" s="131" t="s">
        <v>15</v>
      </c>
      <c r="C289" s="649">
        <v>750</v>
      </c>
      <c r="D289" s="649">
        <v>730</v>
      </c>
      <c r="E289" s="649">
        <v>685</v>
      </c>
      <c r="F289" s="649">
        <v>45</v>
      </c>
      <c r="G289" s="649" t="s">
        <v>421</v>
      </c>
      <c r="H289" s="650">
        <v>20</v>
      </c>
      <c r="I289" s="650" t="s">
        <v>421</v>
      </c>
      <c r="J289" s="650" t="s">
        <v>421</v>
      </c>
      <c r="K289" s="650" t="s">
        <v>421</v>
      </c>
    </row>
    <row r="290" spans="1:11" ht="15">
      <c r="A290" s="210" t="s">
        <v>578</v>
      </c>
      <c r="B290" s="131" t="s">
        <v>16</v>
      </c>
      <c r="C290" s="653">
        <v>137.36266666666666</v>
      </c>
      <c r="D290" s="653">
        <v>137.42876712328768</v>
      </c>
      <c r="E290" s="653">
        <v>139.92408759124086</v>
      </c>
      <c r="F290" s="653">
        <v>99.44444444444444</v>
      </c>
      <c r="G290" s="653" t="s">
        <v>421</v>
      </c>
      <c r="H290" s="654">
        <v>134.95</v>
      </c>
      <c r="I290" s="654" t="s">
        <v>421</v>
      </c>
      <c r="J290" s="654" t="s">
        <v>421</v>
      </c>
      <c r="K290" s="654" t="s">
        <v>421</v>
      </c>
    </row>
    <row r="291" spans="1:11" ht="15">
      <c r="A291" s="210"/>
      <c r="B291" s="131" t="s">
        <v>17</v>
      </c>
      <c r="C291" s="653">
        <v>5.624</v>
      </c>
      <c r="D291" s="653">
        <v>5.610958904109589</v>
      </c>
      <c r="E291" s="653">
        <v>5.665693430656934</v>
      </c>
      <c r="F291" s="653">
        <v>4.777777777777778</v>
      </c>
      <c r="G291" s="653" t="s">
        <v>421</v>
      </c>
      <c r="H291" s="654">
        <v>6.1</v>
      </c>
      <c r="I291" s="654" t="s">
        <v>421</v>
      </c>
      <c r="J291" s="654" t="s">
        <v>421</v>
      </c>
      <c r="K291" s="654" t="s">
        <v>421</v>
      </c>
    </row>
    <row r="292" spans="1:11" ht="15">
      <c r="A292" s="210"/>
      <c r="B292" s="131" t="s">
        <v>0</v>
      </c>
      <c r="C292" s="653">
        <v>51.4</v>
      </c>
      <c r="D292" s="653">
        <v>52.5</v>
      </c>
      <c r="E292" s="653">
        <v>54.1</v>
      </c>
      <c r="F292" s="653">
        <v>19.1</v>
      </c>
      <c r="G292" s="653" t="s">
        <v>421</v>
      </c>
      <c r="H292" s="654">
        <v>14.6</v>
      </c>
      <c r="I292" s="654" t="s">
        <v>421</v>
      </c>
      <c r="J292" s="654" t="s">
        <v>421</v>
      </c>
      <c r="K292" s="654" t="s">
        <v>421</v>
      </c>
    </row>
    <row r="293" spans="1:11" ht="15">
      <c r="A293" s="209" t="s">
        <v>875</v>
      </c>
      <c r="B293" s="131" t="s">
        <v>578</v>
      </c>
      <c r="C293" s="649" t="s">
        <v>578</v>
      </c>
      <c r="D293" s="649" t="s">
        <v>578</v>
      </c>
      <c r="E293" s="649" t="s">
        <v>578</v>
      </c>
      <c r="F293" s="649" t="s">
        <v>578</v>
      </c>
      <c r="G293" s="649" t="s">
        <v>578</v>
      </c>
      <c r="H293" s="650" t="s">
        <v>578</v>
      </c>
      <c r="I293" s="650" t="s">
        <v>578</v>
      </c>
      <c r="J293" s="650" t="s">
        <v>578</v>
      </c>
      <c r="K293" s="650" t="s">
        <v>578</v>
      </c>
    </row>
    <row r="294" spans="1:11" ht="15">
      <c r="A294" s="313" t="s">
        <v>827</v>
      </c>
      <c r="B294" s="131" t="s">
        <v>14</v>
      </c>
      <c r="C294" s="649">
        <v>706</v>
      </c>
      <c r="D294" s="649">
        <v>686</v>
      </c>
      <c r="E294" s="649">
        <v>665</v>
      </c>
      <c r="F294" s="649">
        <v>21</v>
      </c>
      <c r="G294" s="649" t="s">
        <v>421</v>
      </c>
      <c r="H294" s="649">
        <v>20</v>
      </c>
      <c r="I294" s="650" t="s">
        <v>421</v>
      </c>
      <c r="J294" s="650" t="s">
        <v>421</v>
      </c>
      <c r="K294" s="650" t="s">
        <v>421</v>
      </c>
    </row>
    <row r="295" spans="1:11" ht="15">
      <c r="A295" s="208" t="s">
        <v>578</v>
      </c>
      <c r="B295" s="131" t="s">
        <v>15</v>
      </c>
      <c r="C295" s="649">
        <v>735</v>
      </c>
      <c r="D295" s="649">
        <v>715</v>
      </c>
      <c r="E295" s="649">
        <v>670</v>
      </c>
      <c r="F295" s="649">
        <v>45</v>
      </c>
      <c r="G295" s="649" t="s">
        <v>421</v>
      </c>
      <c r="H295" s="649">
        <v>20</v>
      </c>
      <c r="I295" s="650" t="s">
        <v>421</v>
      </c>
      <c r="J295" s="650" t="s">
        <v>421</v>
      </c>
      <c r="K295" s="650" t="s">
        <v>421</v>
      </c>
    </row>
    <row r="296" spans="1:11" ht="15">
      <c r="A296" s="208" t="s">
        <v>578</v>
      </c>
      <c r="B296" s="131" t="s">
        <v>16</v>
      </c>
      <c r="C296" s="653">
        <v>137.45850340136053</v>
      </c>
      <c r="D296" s="653">
        <v>137.52867132867132</v>
      </c>
      <c r="E296" s="653">
        <v>140.08656716417912</v>
      </c>
      <c r="F296" s="653">
        <v>99.44444444444444</v>
      </c>
      <c r="G296" s="653" t="s">
        <v>421</v>
      </c>
      <c r="H296" s="653">
        <v>134.95</v>
      </c>
      <c r="I296" s="654" t="s">
        <v>421</v>
      </c>
      <c r="J296" s="654" t="s">
        <v>421</v>
      </c>
      <c r="K296" s="654" t="s">
        <v>421</v>
      </c>
    </row>
    <row r="297" spans="1:11" ht="15">
      <c r="A297" s="208"/>
      <c r="B297" s="131" t="s">
        <v>17</v>
      </c>
      <c r="C297" s="653">
        <v>5.628571428571429</v>
      </c>
      <c r="D297" s="653">
        <v>5.615384615384615</v>
      </c>
      <c r="E297" s="653">
        <v>5.6716417910447765</v>
      </c>
      <c r="F297" s="653">
        <v>4.777777777777778</v>
      </c>
      <c r="G297" s="653" t="s">
        <v>421</v>
      </c>
      <c r="H297" s="653">
        <v>6.1</v>
      </c>
      <c r="I297" s="654" t="s">
        <v>421</v>
      </c>
      <c r="J297" s="654" t="s">
        <v>421</v>
      </c>
      <c r="K297" s="654" t="s">
        <v>421</v>
      </c>
    </row>
    <row r="298" spans="1:11" ht="15">
      <c r="A298" s="209"/>
      <c r="B298" s="131" t="s">
        <v>0</v>
      </c>
      <c r="C298" s="653">
        <v>51.6</v>
      </c>
      <c r="D298" s="654">
        <v>52.7</v>
      </c>
      <c r="E298" s="654">
        <v>54.3</v>
      </c>
      <c r="F298" s="654">
        <v>19.1</v>
      </c>
      <c r="G298" s="654" t="s">
        <v>421</v>
      </c>
      <c r="H298" s="654">
        <v>14.6</v>
      </c>
      <c r="I298" s="654" t="s">
        <v>421</v>
      </c>
      <c r="J298" s="654" t="s">
        <v>421</v>
      </c>
      <c r="K298" s="654" t="s">
        <v>421</v>
      </c>
    </row>
    <row r="299" spans="1:11" ht="15">
      <c r="A299" s="210" t="s">
        <v>830</v>
      </c>
      <c r="B299" s="131" t="s">
        <v>14</v>
      </c>
      <c r="C299" s="649">
        <v>15</v>
      </c>
      <c r="D299" s="649">
        <v>15</v>
      </c>
      <c r="E299" s="649">
        <v>15</v>
      </c>
      <c r="F299" s="649" t="s">
        <v>421</v>
      </c>
      <c r="G299" s="649" t="s">
        <v>421</v>
      </c>
      <c r="H299" s="650" t="s">
        <v>421</v>
      </c>
      <c r="I299" s="650" t="s">
        <v>421</v>
      </c>
      <c r="J299" s="650" t="s">
        <v>421</v>
      </c>
      <c r="K299" s="650" t="s">
        <v>421</v>
      </c>
    </row>
    <row r="300" spans="1:11" ht="15">
      <c r="A300" s="210" t="s">
        <v>578</v>
      </c>
      <c r="B300" s="131" t="s">
        <v>15</v>
      </c>
      <c r="C300" s="649">
        <v>15</v>
      </c>
      <c r="D300" s="649">
        <v>15</v>
      </c>
      <c r="E300" s="649">
        <v>15</v>
      </c>
      <c r="F300" s="649" t="s">
        <v>421</v>
      </c>
      <c r="G300" s="649" t="s">
        <v>421</v>
      </c>
      <c r="H300" s="649" t="s">
        <v>421</v>
      </c>
      <c r="I300" s="650" t="s">
        <v>421</v>
      </c>
      <c r="J300" s="650" t="s">
        <v>421</v>
      </c>
      <c r="K300" s="650" t="s">
        <v>421</v>
      </c>
    </row>
    <row r="301" spans="1:11" ht="15">
      <c r="A301" s="210" t="s">
        <v>578</v>
      </c>
      <c r="B301" s="131" t="s">
        <v>16</v>
      </c>
      <c r="C301" s="653">
        <v>132.66666666666666</v>
      </c>
      <c r="D301" s="653">
        <v>132.7</v>
      </c>
      <c r="E301" s="653">
        <v>132.7</v>
      </c>
      <c r="F301" s="653" t="s">
        <v>421</v>
      </c>
      <c r="G301" s="653" t="s">
        <v>421</v>
      </c>
      <c r="H301" s="653" t="s">
        <v>421</v>
      </c>
      <c r="I301" s="654" t="s">
        <v>421</v>
      </c>
      <c r="J301" s="654" t="s">
        <v>421</v>
      </c>
      <c r="K301" s="654" t="s">
        <v>421</v>
      </c>
    </row>
    <row r="302" spans="1:11" ht="15">
      <c r="A302" s="210"/>
      <c r="B302" s="131" t="s">
        <v>17</v>
      </c>
      <c r="C302" s="653">
        <v>5.4</v>
      </c>
      <c r="D302" s="653">
        <v>5.4</v>
      </c>
      <c r="E302" s="653">
        <v>5.4</v>
      </c>
      <c r="F302" s="653" t="s">
        <v>421</v>
      </c>
      <c r="G302" s="653" t="s">
        <v>421</v>
      </c>
      <c r="H302" s="653" t="s">
        <v>421</v>
      </c>
      <c r="I302" s="654" t="s">
        <v>421</v>
      </c>
      <c r="J302" s="654" t="s">
        <v>421</v>
      </c>
      <c r="K302" s="654" t="s">
        <v>421</v>
      </c>
    </row>
    <row r="303" spans="1:11" ht="15">
      <c r="A303" s="210"/>
      <c r="B303" s="131" t="s">
        <v>0</v>
      </c>
      <c r="C303" s="653">
        <v>44.1</v>
      </c>
      <c r="D303" s="653">
        <v>44.1</v>
      </c>
      <c r="E303" s="653">
        <v>44.1</v>
      </c>
      <c r="F303" s="653" t="s">
        <v>421</v>
      </c>
      <c r="G303" s="653" t="s">
        <v>421</v>
      </c>
      <c r="H303" s="653" t="s">
        <v>421</v>
      </c>
      <c r="I303" s="654" t="s">
        <v>421</v>
      </c>
      <c r="J303" s="654" t="s">
        <v>421</v>
      </c>
      <c r="K303" s="654" t="s">
        <v>421</v>
      </c>
    </row>
    <row r="304" spans="1:11" ht="15">
      <c r="A304" s="313" t="s">
        <v>578</v>
      </c>
      <c r="B304" s="131" t="s">
        <v>578</v>
      </c>
      <c r="C304" s="649" t="s">
        <v>578</v>
      </c>
      <c r="D304" s="650" t="s">
        <v>578</v>
      </c>
      <c r="E304" s="650" t="s">
        <v>578</v>
      </c>
      <c r="F304" s="654" t="s">
        <v>578</v>
      </c>
      <c r="G304" s="654" t="s">
        <v>578</v>
      </c>
      <c r="H304" s="654" t="s">
        <v>578</v>
      </c>
      <c r="I304" s="652" t="s">
        <v>578</v>
      </c>
      <c r="J304" s="652" t="s">
        <v>578</v>
      </c>
      <c r="K304" s="652" t="s">
        <v>578</v>
      </c>
    </row>
    <row r="305" spans="1:11" ht="15">
      <c r="A305" s="211" t="s">
        <v>189</v>
      </c>
      <c r="B305" s="131" t="s">
        <v>14</v>
      </c>
      <c r="C305" s="649">
        <v>161</v>
      </c>
      <c r="D305" s="650">
        <v>159</v>
      </c>
      <c r="E305" s="650">
        <v>159</v>
      </c>
      <c r="F305" s="650" t="s">
        <v>421</v>
      </c>
      <c r="G305" s="650" t="s">
        <v>421</v>
      </c>
      <c r="H305" s="650">
        <v>2</v>
      </c>
      <c r="I305" s="650" t="s">
        <v>421</v>
      </c>
      <c r="J305" s="650" t="s">
        <v>421</v>
      </c>
      <c r="K305" s="650" t="s">
        <v>421</v>
      </c>
    </row>
    <row r="306" spans="1:11" ht="15">
      <c r="A306" s="210" t="s">
        <v>578</v>
      </c>
      <c r="B306" s="131" t="s">
        <v>15</v>
      </c>
      <c r="C306" s="649">
        <v>235</v>
      </c>
      <c r="D306" s="650">
        <v>159</v>
      </c>
      <c r="E306" s="650">
        <v>159</v>
      </c>
      <c r="F306" s="650" t="s">
        <v>421</v>
      </c>
      <c r="G306" s="650" t="s">
        <v>421</v>
      </c>
      <c r="H306" s="650">
        <v>76</v>
      </c>
      <c r="I306" s="650" t="s">
        <v>421</v>
      </c>
      <c r="J306" s="650" t="s">
        <v>421</v>
      </c>
      <c r="K306" s="650" t="s">
        <v>421</v>
      </c>
    </row>
    <row r="307" spans="1:11" ht="15">
      <c r="A307" s="210" t="s">
        <v>578</v>
      </c>
      <c r="B307" s="131" t="s">
        <v>16</v>
      </c>
      <c r="C307" s="653">
        <v>113.50212765957447</v>
      </c>
      <c r="D307" s="654">
        <v>143.49685534591194</v>
      </c>
      <c r="E307" s="654">
        <v>143.49685534591194</v>
      </c>
      <c r="F307" s="654" t="s">
        <v>421</v>
      </c>
      <c r="G307" s="654" t="s">
        <v>421</v>
      </c>
      <c r="H307" s="654">
        <v>50.75</v>
      </c>
      <c r="I307" s="654" t="s">
        <v>421</v>
      </c>
      <c r="J307" s="654" t="s">
        <v>421</v>
      </c>
      <c r="K307" s="654" t="s">
        <v>421</v>
      </c>
    </row>
    <row r="308" spans="1:11" ht="15">
      <c r="A308" s="210"/>
      <c r="B308" s="131" t="s">
        <v>17</v>
      </c>
      <c r="C308" s="653">
        <v>4.723404255319149</v>
      </c>
      <c r="D308" s="654">
        <v>5.666666666666667</v>
      </c>
      <c r="E308" s="654">
        <v>5.666666666666667</v>
      </c>
      <c r="F308" s="654" t="s">
        <v>421</v>
      </c>
      <c r="G308" s="654" t="s">
        <v>421</v>
      </c>
      <c r="H308" s="654">
        <v>2.75</v>
      </c>
      <c r="I308" s="654" t="s">
        <v>421</v>
      </c>
      <c r="J308" s="654" t="s">
        <v>421</v>
      </c>
      <c r="K308" s="654" t="s">
        <v>421</v>
      </c>
    </row>
    <row r="309" spans="1:11" ht="15">
      <c r="A309" s="208"/>
      <c r="B309" s="131" t="s">
        <v>0</v>
      </c>
      <c r="C309" s="653">
        <v>40.7</v>
      </c>
      <c r="D309" s="654">
        <v>46.9</v>
      </c>
      <c r="E309" s="654">
        <v>46.9</v>
      </c>
      <c r="F309" s="654" t="s">
        <v>421</v>
      </c>
      <c r="G309" s="654" t="s">
        <v>421</v>
      </c>
      <c r="H309" s="654">
        <v>20</v>
      </c>
      <c r="I309" s="654" t="s">
        <v>421</v>
      </c>
      <c r="J309" s="654" t="s">
        <v>421</v>
      </c>
      <c r="K309" s="654" t="s">
        <v>421</v>
      </c>
    </row>
    <row r="310" spans="1:11" ht="15">
      <c r="A310" s="209" t="s">
        <v>875</v>
      </c>
      <c r="B310" s="131" t="s">
        <v>578</v>
      </c>
      <c r="C310" s="649" t="s">
        <v>578</v>
      </c>
      <c r="D310" s="650" t="s">
        <v>578</v>
      </c>
      <c r="E310" s="650" t="s">
        <v>578</v>
      </c>
      <c r="F310" s="650" t="s">
        <v>578</v>
      </c>
      <c r="G310" s="650" t="s">
        <v>578</v>
      </c>
      <c r="H310" s="650" t="s">
        <v>578</v>
      </c>
      <c r="I310" s="650" t="s">
        <v>578</v>
      </c>
      <c r="J310" s="650" t="s">
        <v>578</v>
      </c>
      <c r="K310" s="650" t="s">
        <v>578</v>
      </c>
    </row>
    <row r="311" spans="1:11" ht="15">
      <c r="A311" s="210" t="s">
        <v>827</v>
      </c>
      <c r="B311" s="131" t="s">
        <v>14</v>
      </c>
      <c r="C311" s="649">
        <v>161</v>
      </c>
      <c r="D311" s="649">
        <v>159</v>
      </c>
      <c r="E311" s="649">
        <v>159</v>
      </c>
      <c r="F311" s="649" t="s">
        <v>421</v>
      </c>
      <c r="G311" s="649" t="s">
        <v>421</v>
      </c>
      <c r="H311" s="649">
        <v>2</v>
      </c>
      <c r="I311" s="650" t="s">
        <v>421</v>
      </c>
      <c r="J311" s="650" t="s">
        <v>421</v>
      </c>
      <c r="K311" s="650" t="s">
        <v>421</v>
      </c>
    </row>
    <row r="312" spans="1:11" ht="15">
      <c r="A312" s="208" t="s">
        <v>578</v>
      </c>
      <c r="B312" s="131" t="s">
        <v>15</v>
      </c>
      <c r="C312" s="649">
        <v>235</v>
      </c>
      <c r="D312" s="649">
        <v>159</v>
      </c>
      <c r="E312" s="649">
        <v>159</v>
      </c>
      <c r="F312" s="649" t="s">
        <v>421</v>
      </c>
      <c r="G312" s="649" t="s">
        <v>421</v>
      </c>
      <c r="H312" s="649">
        <v>76</v>
      </c>
      <c r="I312" s="650" t="s">
        <v>421</v>
      </c>
      <c r="J312" s="650" t="s">
        <v>421</v>
      </c>
      <c r="K312" s="650" t="s">
        <v>421</v>
      </c>
    </row>
    <row r="313" spans="1:11" ht="15">
      <c r="A313" s="208" t="s">
        <v>578</v>
      </c>
      <c r="B313" s="131" t="s">
        <v>16</v>
      </c>
      <c r="C313" s="653">
        <v>113.50212765957447</v>
      </c>
      <c r="D313" s="653">
        <v>143.49685534591194</v>
      </c>
      <c r="E313" s="653">
        <v>143.49685534591194</v>
      </c>
      <c r="F313" s="653" t="s">
        <v>421</v>
      </c>
      <c r="G313" s="653" t="s">
        <v>421</v>
      </c>
      <c r="H313" s="653">
        <v>50.75</v>
      </c>
      <c r="I313" s="654" t="s">
        <v>421</v>
      </c>
      <c r="J313" s="654" t="s">
        <v>421</v>
      </c>
      <c r="K313" s="654" t="s">
        <v>421</v>
      </c>
    </row>
    <row r="314" spans="1:11" ht="15">
      <c r="A314" s="208"/>
      <c r="B314" s="131" t="s">
        <v>17</v>
      </c>
      <c r="C314" s="653">
        <v>4.723404255319149</v>
      </c>
      <c r="D314" s="653">
        <v>5.666666666666667</v>
      </c>
      <c r="E314" s="653">
        <v>5.666666666666667</v>
      </c>
      <c r="F314" s="653" t="s">
        <v>421</v>
      </c>
      <c r="G314" s="653" t="s">
        <v>421</v>
      </c>
      <c r="H314" s="653">
        <v>2.75</v>
      </c>
      <c r="I314" s="654" t="s">
        <v>421</v>
      </c>
      <c r="J314" s="654" t="s">
        <v>421</v>
      </c>
      <c r="K314" s="654" t="s">
        <v>421</v>
      </c>
    </row>
    <row r="315" spans="1:11" ht="15">
      <c r="A315" s="209"/>
      <c r="B315" s="131" t="s">
        <v>0</v>
      </c>
      <c r="C315" s="653">
        <v>40.7</v>
      </c>
      <c r="D315" s="654">
        <v>46.9</v>
      </c>
      <c r="E315" s="654">
        <v>46.9</v>
      </c>
      <c r="F315" s="654" t="s">
        <v>421</v>
      </c>
      <c r="G315" s="654" t="s">
        <v>421</v>
      </c>
      <c r="H315" s="654">
        <v>20</v>
      </c>
      <c r="I315" s="654" t="s">
        <v>421</v>
      </c>
      <c r="J315" s="654" t="s">
        <v>421</v>
      </c>
      <c r="K315" s="654" t="s">
        <v>421</v>
      </c>
    </row>
    <row r="316" spans="1:11" ht="15">
      <c r="A316" s="210" t="s">
        <v>578</v>
      </c>
      <c r="B316" s="131" t="s">
        <v>578</v>
      </c>
      <c r="C316" s="649" t="s">
        <v>578</v>
      </c>
      <c r="D316" s="649" t="s">
        <v>578</v>
      </c>
      <c r="E316" s="649" t="s">
        <v>578</v>
      </c>
      <c r="F316" s="649" t="s">
        <v>578</v>
      </c>
      <c r="G316" s="649" t="s">
        <v>578</v>
      </c>
      <c r="H316" s="650" t="s">
        <v>578</v>
      </c>
      <c r="I316" s="650" t="s">
        <v>578</v>
      </c>
      <c r="J316" s="650" t="s">
        <v>578</v>
      </c>
      <c r="K316" s="650" t="s">
        <v>578</v>
      </c>
    </row>
    <row r="317" spans="1:11" ht="15">
      <c r="A317" s="211" t="s">
        <v>196</v>
      </c>
      <c r="B317" s="131" t="s">
        <v>14</v>
      </c>
      <c r="C317" s="649">
        <v>180</v>
      </c>
      <c r="D317" s="649">
        <v>176</v>
      </c>
      <c r="E317" s="649">
        <v>159</v>
      </c>
      <c r="F317" s="649">
        <v>17</v>
      </c>
      <c r="G317" s="649" t="s">
        <v>421</v>
      </c>
      <c r="H317" s="649">
        <v>4</v>
      </c>
      <c r="I317" s="650" t="s">
        <v>421</v>
      </c>
      <c r="J317" s="650" t="s">
        <v>421</v>
      </c>
      <c r="K317" s="650" t="s">
        <v>421</v>
      </c>
    </row>
    <row r="318" spans="1:11" ht="15">
      <c r="A318" s="210" t="s">
        <v>578</v>
      </c>
      <c r="B318" s="131" t="s">
        <v>15</v>
      </c>
      <c r="C318" s="649">
        <v>235</v>
      </c>
      <c r="D318" s="649">
        <v>177</v>
      </c>
      <c r="E318" s="649">
        <v>160</v>
      </c>
      <c r="F318" s="649">
        <v>17</v>
      </c>
      <c r="G318" s="649" t="s">
        <v>421</v>
      </c>
      <c r="H318" s="649">
        <v>58</v>
      </c>
      <c r="I318" s="650" t="s">
        <v>421</v>
      </c>
      <c r="J318" s="650" t="s">
        <v>421</v>
      </c>
      <c r="K318" s="650" t="s">
        <v>421</v>
      </c>
    </row>
    <row r="319" spans="1:11" ht="15">
      <c r="A319" s="210" t="s">
        <v>578</v>
      </c>
      <c r="B319" s="131" t="s">
        <v>16</v>
      </c>
      <c r="C319" s="653">
        <v>130.04255319148936</v>
      </c>
      <c r="D319" s="653">
        <v>154.71751412429379</v>
      </c>
      <c r="E319" s="653">
        <v>159.71875</v>
      </c>
      <c r="F319" s="653">
        <v>107.6470588235294</v>
      </c>
      <c r="G319" s="653" t="s">
        <v>421</v>
      </c>
      <c r="H319" s="653">
        <v>54.741379310344826</v>
      </c>
      <c r="I319" s="654" t="s">
        <v>421</v>
      </c>
      <c r="J319" s="654" t="s">
        <v>421</v>
      </c>
      <c r="K319" s="654" t="s">
        <v>421</v>
      </c>
    </row>
    <row r="320" spans="1:11" ht="15">
      <c r="A320" s="210"/>
      <c r="B320" s="131" t="s">
        <v>17</v>
      </c>
      <c r="C320" s="653">
        <v>5.246808510638298</v>
      </c>
      <c r="D320" s="653">
        <v>5.807909604519774</v>
      </c>
      <c r="E320" s="653">
        <v>5.93125</v>
      </c>
      <c r="F320" s="653">
        <v>4.647058823529412</v>
      </c>
      <c r="G320" s="653" t="s">
        <v>421</v>
      </c>
      <c r="H320" s="653">
        <v>3.5344827586206895</v>
      </c>
      <c r="I320" s="654" t="s">
        <v>421</v>
      </c>
      <c r="J320" s="654" t="s">
        <v>421</v>
      </c>
      <c r="K320" s="654" t="s">
        <v>421</v>
      </c>
    </row>
    <row r="321" spans="1:11" ht="15">
      <c r="A321" s="313"/>
      <c r="B321" s="131" t="s">
        <v>0</v>
      </c>
      <c r="C321" s="653">
        <v>58.3</v>
      </c>
      <c r="D321" s="653">
        <v>62.7</v>
      </c>
      <c r="E321" s="661">
        <v>65.8</v>
      </c>
      <c r="F321" s="653">
        <v>22.8</v>
      </c>
      <c r="G321" s="656" t="s">
        <v>421</v>
      </c>
      <c r="H321" s="654">
        <v>26.7</v>
      </c>
      <c r="I321" s="654" t="s">
        <v>421</v>
      </c>
      <c r="J321" s="654" t="s">
        <v>421</v>
      </c>
      <c r="K321" s="654" t="s">
        <v>421</v>
      </c>
    </row>
    <row r="322" spans="1:11" ht="15">
      <c r="A322" s="209" t="s">
        <v>875</v>
      </c>
      <c r="B322" s="131" t="s">
        <v>578</v>
      </c>
      <c r="C322" s="649" t="s">
        <v>578</v>
      </c>
      <c r="D322" s="649" t="s">
        <v>578</v>
      </c>
      <c r="E322" s="662" t="s">
        <v>578</v>
      </c>
      <c r="F322" s="653" t="s">
        <v>578</v>
      </c>
      <c r="G322" s="653" t="s">
        <v>578</v>
      </c>
      <c r="H322" s="653" t="s">
        <v>578</v>
      </c>
      <c r="I322" s="653" t="s">
        <v>578</v>
      </c>
      <c r="J322" s="650" t="s">
        <v>578</v>
      </c>
      <c r="K322" s="650" t="s">
        <v>578</v>
      </c>
    </row>
    <row r="323" spans="1:11" ht="15">
      <c r="A323" s="210" t="s">
        <v>827</v>
      </c>
      <c r="B323" s="131" t="s">
        <v>14</v>
      </c>
      <c r="C323" s="649">
        <v>173</v>
      </c>
      <c r="D323" s="649">
        <v>169</v>
      </c>
      <c r="E323" s="662">
        <v>152</v>
      </c>
      <c r="F323" s="649">
        <v>17</v>
      </c>
      <c r="G323" s="649" t="s">
        <v>421</v>
      </c>
      <c r="H323" s="649">
        <v>4</v>
      </c>
      <c r="I323" s="649" t="s">
        <v>421</v>
      </c>
      <c r="J323" s="650" t="s">
        <v>421</v>
      </c>
      <c r="K323" s="650" t="s">
        <v>421</v>
      </c>
    </row>
    <row r="324" spans="1:11" ht="15">
      <c r="A324" s="210" t="s">
        <v>578</v>
      </c>
      <c r="B324" s="131" t="s">
        <v>15</v>
      </c>
      <c r="C324" s="649">
        <v>228</v>
      </c>
      <c r="D324" s="649">
        <v>170</v>
      </c>
      <c r="E324" s="662">
        <v>153</v>
      </c>
      <c r="F324" s="649">
        <v>17</v>
      </c>
      <c r="G324" s="649" t="s">
        <v>421</v>
      </c>
      <c r="H324" s="649">
        <v>58</v>
      </c>
      <c r="I324" s="649" t="s">
        <v>421</v>
      </c>
      <c r="J324" s="650" t="s">
        <v>421</v>
      </c>
      <c r="K324" s="650" t="s">
        <v>421</v>
      </c>
    </row>
    <row r="325" spans="1:11" ht="15">
      <c r="A325" s="210" t="s">
        <v>578</v>
      </c>
      <c r="B325" s="131" t="s">
        <v>16</v>
      </c>
      <c r="C325" s="653">
        <v>129.609649122807</v>
      </c>
      <c r="D325" s="653">
        <v>155.1529411764706</v>
      </c>
      <c r="E325" s="661">
        <v>160.4313725490196</v>
      </c>
      <c r="F325" s="653">
        <v>107.6470588235294</v>
      </c>
      <c r="G325" s="653" t="s">
        <v>421</v>
      </c>
      <c r="H325" s="653">
        <v>54.741379310344826</v>
      </c>
      <c r="I325" s="653" t="s">
        <v>421</v>
      </c>
      <c r="J325" s="654" t="s">
        <v>421</v>
      </c>
      <c r="K325" s="654" t="s">
        <v>421</v>
      </c>
    </row>
    <row r="326" spans="1:11" ht="15">
      <c r="A326" s="207"/>
      <c r="B326" s="131" t="s">
        <v>17</v>
      </c>
      <c r="C326" s="653">
        <v>5.2368421052631575</v>
      </c>
      <c r="D326" s="653">
        <v>5.817647058823529</v>
      </c>
      <c r="E326" s="661">
        <v>5.947712418300654</v>
      </c>
      <c r="F326" s="653">
        <v>4.647058823529412</v>
      </c>
      <c r="G326" s="658" t="s">
        <v>421</v>
      </c>
      <c r="H326" s="654">
        <v>3.5344827586206895</v>
      </c>
      <c r="I326" s="654" t="s">
        <v>421</v>
      </c>
      <c r="J326" s="654" t="s">
        <v>421</v>
      </c>
      <c r="K326" s="654" t="s">
        <v>421</v>
      </c>
    </row>
    <row r="327" spans="1:11" ht="15">
      <c r="A327" s="208"/>
      <c r="B327" s="131" t="s">
        <v>0</v>
      </c>
      <c r="C327" s="653">
        <v>58.7</v>
      </c>
      <c r="D327" s="653">
        <v>63.3</v>
      </c>
      <c r="E327" s="661">
        <v>66.6</v>
      </c>
      <c r="F327" s="653">
        <v>22.8</v>
      </c>
      <c r="G327" s="658" t="s">
        <v>421</v>
      </c>
      <c r="H327" s="653">
        <v>26.7</v>
      </c>
      <c r="I327" s="653" t="s">
        <v>421</v>
      </c>
      <c r="J327" s="653" t="s">
        <v>421</v>
      </c>
      <c r="K327" s="654" t="s">
        <v>421</v>
      </c>
    </row>
    <row r="328" spans="1:11" ht="15">
      <c r="A328" s="210" t="s">
        <v>830</v>
      </c>
      <c r="B328" s="131" t="s">
        <v>14</v>
      </c>
      <c r="C328" s="649">
        <v>7</v>
      </c>
      <c r="D328" s="649">
        <v>7</v>
      </c>
      <c r="E328" s="662">
        <v>7</v>
      </c>
      <c r="F328" s="649" t="s">
        <v>421</v>
      </c>
      <c r="G328" s="657" t="s">
        <v>421</v>
      </c>
      <c r="H328" s="649" t="s">
        <v>421</v>
      </c>
      <c r="I328" s="649" t="s">
        <v>421</v>
      </c>
      <c r="J328" s="649" t="s">
        <v>421</v>
      </c>
      <c r="K328" s="650" t="s">
        <v>421</v>
      </c>
    </row>
    <row r="329" spans="1:11" ht="15">
      <c r="A329" s="208" t="s">
        <v>578</v>
      </c>
      <c r="B329" s="131" t="s">
        <v>15</v>
      </c>
      <c r="C329" s="649">
        <v>7</v>
      </c>
      <c r="D329" s="649">
        <v>7</v>
      </c>
      <c r="E329" s="662">
        <v>7</v>
      </c>
      <c r="F329" s="649" t="s">
        <v>421</v>
      </c>
      <c r="G329" s="657" t="s">
        <v>421</v>
      </c>
      <c r="H329" s="649" t="s">
        <v>421</v>
      </c>
      <c r="I329" s="649" t="s">
        <v>421</v>
      </c>
      <c r="J329" s="649" t="s">
        <v>421</v>
      </c>
      <c r="K329" s="650" t="s">
        <v>421</v>
      </c>
    </row>
    <row r="330" spans="1:11" ht="15">
      <c r="A330" s="208" t="s">
        <v>578</v>
      </c>
      <c r="B330" s="131" t="s">
        <v>16</v>
      </c>
      <c r="C330" s="653">
        <v>144.14285714285714</v>
      </c>
      <c r="D330" s="653">
        <v>144.1</v>
      </c>
      <c r="E330" s="661">
        <v>144.1</v>
      </c>
      <c r="F330" s="653" t="s">
        <v>421</v>
      </c>
      <c r="G330" s="658" t="s">
        <v>421</v>
      </c>
      <c r="H330" s="653" t="s">
        <v>421</v>
      </c>
      <c r="I330" s="653" t="s">
        <v>421</v>
      </c>
      <c r="J330" s="653" t="s">
        <v>421</v>
      </c>
      <c r="K330" s="654" t="s">
        <v>421</v>
      </c>
    </row>
    <row r="331" spans="1:11" ht="15">
      <c r="A331" s="209"/>
      <c r="B331" s="131" t="s">
        <v>17</v>
      </c>
      <c r="C331" s="653">
        <v>5.571428571428571</v>
      </c>
      <c r="D331" s="653">
        <v>5.6</v>
      </c>
      <c r="E331" s="661">
        <v>5.6</v>
      </c>
      <c r="F331" s="653" t="s">
        <v>421</v>
      </c>
      <c r="G331" s="658" t="s">
        <v>421</v>
      </c>
      <c r="H331" s="654" t="s">
        <v>421</v>
      </c>
      <c r="I331" s="654" t="s">
        <v>421</v>
      </c>
      <c r="J331" s="654" t="s">
        <v>421</v>
      </c>
      <c r="K331" s="654" t="s">
        <v>421</v>
      </c>
    </row>
    <row r="332" spans="1:11" ht="15">
      <c r="A332" s="210"/>
      <c r="B332" s="131" t="s">
        <v>0</v>
      </c>
      <c r="C332" s="653">
        <v>45.3</v>
      </c>
      <c r="D332" s="653">
        <v>45.3</v>
      </c>
      <c r="E332" s="661">
        <v>45.3</v>
      </c>
      <c r="F332" s="653" t="s">
        <v>421</v>
      </c>
      <c r="G332" s="658" t="s">
        <v>421</v>
      </c>
      <c r="H332" s="653" t="s">
        <v>421</v>
      </c>
      <c r="I332" s="654" t="s">
        <v>421</v>
      </c>
      <c r="J332" s="654" t="s">
        <v>421</v>
      </c>
      <c r="K332" s="654" t="s">
        <v>421</v>
      </c>
    </row>
    <row r="333" spans="1:11" ht="15">
      <c r="A333" s="208" t="s">
        <v>564</v>
      </c>
      <c r="B333" s="131" t="s">
        <v>578</v>
      </c>
      <c r="C333" s="651" t="s">
        <v>578</v>
      </c>
      <c r="D333" s="651" t="s">
        <v>578</v>
      </c>
      <c r="E333" s="663" t="s">
        <v>578</v>
      </c>
      <c r="F333" s="651" t="s">
        <v>578</v>
      </c>
      <c r="G333" s="657" t="s">
        <v>578</v>
      </c>
      <c r="H333" s="651" t="s">
        <v>578</v>
      </c>
      <c r="I333" s="652" t="s">
        <v>578</v>
      </c>
      <c r="J333" s="652" t="s">
        <v>578</v>
      </c>
      <c r="K333" s="652" t="s">
        <v>578</v>
      </c>
    </row>
    <row r="334" spans="1:11" ht="15">
      <c r="A334" s="211" t="s">
        <v>303</v>
      </c>
      <c r="B334" s="131" t="s">
        <v>14</v>
      </c>
      <c r="C334" s="649">
        <v>231</v>
      </c>
      <c r="D334" s="649">
        <v>144</v>
      </c>
      <c r="E334" s="662">
        <v>122</v>
      </c>
      <c r="F334" s="649">
        <v>22</v>
      </c>
      <c r="G334" s="657">
        <v>10</v>
      </c>
      <c r="H334" s="649">
        <v>77</v>
      </c>
      <c r="I334" s="650" t="s">
        <v>421</v>
      </c>
      <c r="J334" s="650" t="s">
        <v>421</v>
      </c>
      <c r="K334" s="650" t="s">
        <v>421</v>
      </c>
    </row>
    <row r="335" spans="1:11" ht="15">
      <c r="A335" s="210" t="s">
        <v>578</v>
      </c>
      <c r="B335" s="131" t="s">
        <v>15</v>
      </c>
      <c r="C335" s="651">
        <v>2242</v>
      </c>
      <c r="D335" s="651">
        <v>492</v>
      </c>
      <c r="E335" s="651">
        <v>127</v>
      </c>
      <c r="F335" s="651">
        <v>365</v>
      </c>
      <c r="G335" s="651">
        <v>328</v>
      </c>
      <c r="H335" s="651">
        <v>1422</v>
      </c>
      <c r="I335" s="651" t="s">
        <v>421</v>
      </c>
      <c r="J335" s="650" t="s">
        <v>421</v>
      </c>
      <c r="K335" s="650" t="s">
        <v>421</v>
      </c>
    </row>
    <row r="336" spans="1:11" ht="15">
      <c r="A336" s="210" t="s">
        <v>578</v>
      </c>
      <c r="B336" s="131" t="s">
        <v>16</v>
      </c>
      <c r="C336" s="653">
        <v>63.581177520071364</v>
      </c>
      <c r="D336" s="653">
        <v>84.85569105691057</v>
      </c>
      <c r="E336" s="661">
        <v>169.5984251968504</v>
      </c>
      <c r="F336" s="653">
        <v>55.36986301369863</v>
      </c>
      <c r="G336" s="658">
        <v>56.59451219512195</v>
      </c>
      <c r="H336" s="653">
        <v>57.831926863572434</v>
      </c>
      <c r="I336" s="654" t="s">
        <v>421</v>
      </c>
      <c r="J336" s="654" t="s">
        <v>421</v>
      </c>
      <c r="K336" s="654" t="s">
        <v>421</v>
      </c>
    </row>
    <row r="337" spans="1:11" ht="15">
      <c r="A337" s="313"/>
      <c r="B337" s="131" t="s">
        <v>17</v>
      </c>
      <c r="C337" s="653">
        <v>3.081623550401427</v>
      </c>
      <c r="D337" s="653">
        <v>3.8353658536585367</v>
      </c>
      <c r="E337" s="653">
        <v>5.94488188976378</v>
      </c>
      <c r="F337" s="653">
        <v>3.1013698630136988</v>
      </c>
      <c r="G337" s="653">
        <v>2.673780487804878</v>
      </c>
      <c r="H337" s="653">
        <v>2.9149085794655414</v>
      </c>
      <c r="I337" s="653" t="s">
        <v>421</v>
      </c>
      <c r="J337" s="653" t="s">
        <v>421</v>
      </c>
      <c r="K337" s="658" t="s">
        <v>421</v>
      </c>
    </row>
    <row r="338" spans="1:11" ht="15">
      <c r="A338" s="210"/>
      <c r="B338" s="131" t="s">
        <v>0</v>
      </c>
      <c r="C338" s="653">
        <v>27.8</v>
      </c>
      <c r="D338" s="653">
        <v>36.4</v>
      </c>
      <c r="E338" s="653">
        <v>58.7</v>
      </c>
      <c r="F338" s="653">
        <v>17.4</v>
      </c>
      <c r="G338" s="653">
        <v>34.2</v>
      </c>
      <c r="H338" s="653">
        <v>22.4</v>
      </c>
      <c r="I338" s="653" t="s">
        <v>421</v>
      </c>
      <c r="J338" s="653" t="s">
        <v>421</v>
      </c>
      <c r="K338" s="658" t="s">
        <v>421</v>
      </c>
    </row>
    <row r="339" spans="1:11" ht="15">
      <c r="A339" s="209" t="s">
        <v>875</v>
      </c>
      <c r="B339" s="131" t="s">
        <v>578</v>
      </c>
      <c r="C339" s="653" t="s">
        <v>578</v>
      </c>
      <c r="D339" s="653" t="s">
        <v>578</v>
      </c>
      <c r="E339" s="649" t="s">
        <v>578</v>
      </c>
      <c r="F339" s="649" t="s">
        <v>578</v>
      </c>
      <c r="G339" s="649" t="s">
        <v>578</v>
      </c>
      <c r="H339" s="649" t="s">
        <v>578</v>
      </c>
      <c r="I339" s="649" t="s">
        <v>578</v>
      </c>
      <c r="J339" s="649" t="s">
        <v>578</v>
      </c>
      <c r="K339" s="657" t="s">
        <v>578</v>
      </c>
    </row>
    <row r="340" spans="1:11" ht="15">
      <c r="A340" s="210" t="s">
        <v>827</v>
      </c>
      <c r="B340" s="131" t="s">
        <v>14</v>
      </c>
      <c r="C340" s="649">
        <v>228</v>
      </c>
      <c r="D340" s="649">
        <v>144</v>
      </c>
      <c r="E340" s="649">
        <v>122</v>
      </c>
      <c r="F340" s="649">
        <v>22</v>
      </c>
      <c r="G340" s="649">
        <v>10</v>
      </c>
      <c r="H340" s="649">
        <v>74</v>
      </c>
      <c r="I340" s="649" t="s">
        <v>421</v>
      </c>
      <c r="J340" s="649" t="s">
        <v>421</v>
      </c>
      <c r="K340" s="657" t="s">
        <v>421</v>
      </c>
    </row>
    <row r="341" spans="1:11" ht="15">
      <c r="A341" s="210" t="s">
        <v>578</v>
      </c>
      <c r="B341" s="131" t="s">
        <v>15</v>
      </c>
      <c r="C341" s="651">
        <v>2022</v>
      </c>
      <c r="D341" s="651">
        <v>492</v>
      </c>
      <c r="E341" s="651">
        <v>127</v>
      </c>
      <c r="F341" s="651">
        <v>365</v>
      </c>
      <c r="G341" s="651">
        <v>328</v>
      </c>
      <c r="H341" s="651">
        <v>1202</v>
      </c>
      <c r="I341" s="651" t="s">
        <v>421</v>
      </c>
      <c r="J341" s="651" t="s">
        <v>421</v>
      </c>
      <c r="K341" s="657" t="s">
        <v>421</v>
      </c>
    </row>
    <row r="342" spans="1:11" ht="15">
      <c r="A342" s="211" t="s">
        <v>578</v>
      </c>
      <c r="B342" s="131" t="s">
        <v>16</v>
      </c>
      <c r="C342" s="653">
        <v>65.24183976261128</v>
      </c>
      <c r="D342" s="653">
        <v>84.85569105691057</v>
      </c>
      <c r="E342" s="656">
        <v>169.5984251968504</v>
      </c>
      <c r="F342" s="653">
        <v>55.36986301369863</v>
      </c>
      <c r="G342" s="658">
        <v>56.59451219512195</v>
      </c>
      <c r="H342" s="654">
        <v>59.57321131447588</v>
      </c>
      <c r="I342" s="654" t="s">
        <v>421</v>
      </c>
      <c r="J342" s="654" t="s">
        <v>421</v>
      </c>
      <c r="K342" s="654" t="s">
        <v>421</v>
      </c>
    </row>
    <row r="343" spans="1:11" ht="15">
      <c r="A343" s="208"/>
      <c r="B343" s="131" t="s">
        <v>17</v>
      </c>
      <c r="C343" s="653">
        <v>3.1241345202769537</v>
      </c>
      <c r="D343" s="653">
        <v>3.8353658536585367</v>
      </c>
      <c r="E343" s="656">
        <v>5.94488188976378</v>
      </c>
      <c r="F343" s="653">
        <v>3.1013698630136988</v>
      </c>
      <c r="G343" s="653">
        <v>2.673780487804878</v>
      </c>
      <c r="H343" s="653">
        <v>2.9559068219633944</v>
      </c>
      <c r="I343" s="653" t="s">
        <v>421</v>
      </c>
      <c r="J343" s="653" t="s">
        <v>421</v>
      </c>
      <c r="K343" s="654" t="s">
        <v>421</v>
      </c>
    </row>
    <row r="344" spans="1:11" ht="15">
      <c r="A344" s="208"/>
      <c r="B344" s="131" t="s">
        <v>0</v>
      </c>
      <c r="C344" s="653">
        <v>28.3</v>
      </c>
      <c r="D344" s="653">
        <v>36.4</v>
      </c>
      <c r="E344" s="656">
        <v>58.7</v>
      </c>
      <c r="F344" s="653">
        <v>17.4</v>
      </c>
      <c r="G344" s="653">
        <v>34.2</v>
      </c>
      <c r="H344" s="653">
        <v>22.5</v>
      </c>
      <c r="I344" s="653" t="s">
        <v>421</v>
      </c>
      <c r="J344" s="653" t="s">
        <v>421</v>
      </c>
      <c r="K344" s="654" t="s">
        <v>421</v>
      </c>
    </row>
    <row r="345" spans="1:11" ht="15">
      <c r="A345" s="210" t="s">
        <v>829</v>
      </c>
      <c r="B345" s="131" t="s">
        <v>14</v>
      </c>
      <c r="C345" s="649">
        <v>3</v>
      </c>
      <c r="D345" s="649" t="s">
        <v>421</v>
      </c>
      <c r="E345" s="655" t="s">
        <v>421</v>
      </c>
      <c r="F345" s="649" t="s">
        <v>421</v>
      </c>
      <c r="G345" s="649" t="s">
        <v>421</v>
      </c>
      <c r="H345" s="649">
        <v>3</v>
      </c>
      <c r="I345" s="649" t="s">
        <v>421</v>
      </c>
      <c r="J345" s="649" t="s">
        <v>421</v>
      </c>
      <c r="K345" s="650" t="s">
        <v>421</v>
      </c>
    </row>
    <row r="346" spans="1:11" ht="15">
      <c r="A346" s="208" t="s">
        <v>578</v>
      </c>
      <c r="B346" s="131" t="s">
        <v>15</v>
      </c>
      <c r="C346" s="649">
        <v>220</v>
      </c>
      <c r="D346" s="649" t="s">
        <v>421</v>
      </c>
      <c r="E346" s="655" t="s">
        <v>421</v>
      </c>
      <c r="F346" s="649" t="s">
        <v>421</v>
      </c>
      <c r="G346" s="649" t="s">
        <v>421</v>
      </c>
      <c r="H346" s="649">
        <v>220</v>
      </c>
      <c r="I346" s="649" t="s">
        <v>421</v>
      </c>
      <c r="J346" s="649" t="s">
        <v>421</v>
      </c>
      <c r="K346" s="650" t="s">
        <v>421</v>
      </c>
    </row>
    <row r="347" spans="1:11" ht="15">
      <c r="A347" s="209" t="s">
        <v>578</v>
      </c>
      <c r="B347" s="131" t="s">
        <v>16</v>
      </c>
      <c r="C347" s="653">
        <v>48.31818181818182</v>
      </c>
      <c r="D347" s="653" t="s">
        <v>421</v>
      </c>
      <c r="E347" s="656" t="s">
        <v>421</v>
      </c>
      <c r="F347" s="653" t="s">
        <v>421</v>
      </c>
      <c r="G347" s="653" t="s">
        <v>421</v>
      </c>
      <c r="H347" s="653">
        <v>48.3</v>
      </c>
      <c r="I347" s="653" t="s">
        <v>421</v>
      </c>
      <c r="J347" s="653" t="s">
        <v>421</v>
      </c>
      <c r="K347" s="654" t="s">
        <v>421</v>
      </c>
    </row>
    <row r="348" spans="1:11" ht="15">
      <c r="A348" s="210"/>
      <c r="B348" s="131" t="s">
        <v>17</v>
      </c>
      <c r="C348" s="653">
        <v>2.690909090909091</v>
      </c>
      <c r="D348" s="653" t="s">
        <v>421</v>
      </c>
      <c r="E348" s="656" t="s">
        <v>421</v>
      </c>
      <c r="F348" s="653" t="s">
        <v>421</v>
      </c>
      <c r="G348" s="653" t="s">
        <v>421</v>
      </c>
      <c r="H348" s="653">
        <v>2.7</v>
      </c>
      <c r="I348" s="653" t="s">
        <v>421</v>
      </c>
      <c r="J348" s="653" t="s">
        <v>421</v>
      </c>
      <c r="K348" s="654" t="s">
        <v>421</v>
      </c>
    </row>
    <row r="349" spans="1:11" ht="15">
      <c r="A349" s="210"/>
      <c r="B349" s="131" t="s">
        <v>0</v>
      </c>
      <c r="C349" s="653">
        <v>21.7</v>
      </c>
      <c r="D349" s="653" t="s">
        <v>421</v>
      </c>
      <c r="E349" s="656" t="s">
        <v>421</v>
      </c>
      <c r="F349" s="653" t="s">
        <v>421</v>
      </c>
      <c r="G349" s="653" t="s">
        <v>421</v>
      </c>
      <c r="H349" s="653">
        <v>21.7</v>
      </c>
      <c r="I349" s="653" t="s">
        <v>421</v>
      </c>
      <c r="J349" s="653" t="s">
        <v>421</v>
      </c>
      <c r="K349" s="654" t="s">
        <v>421</v>
      </c>
    </row>
    <row r="350" spans="1:11" ht="15">
      <c r="A350" s="210" t="s">
        <v>578</v>
      </c>
      <c r="B350" s="131" t="s">
        <v>578</v>
      </c>
      <c r="C350" s="653" t="s">
        <v>578</v>
      </c>
      <c r="D350" s="653" t="s">
        <v>578</v>
      </c>
      <c r="E350" s="656" t="s">
        <v>578</v>
      </c>
      <c r="F350" s="653" t="s">
        <v>578</v>
      </c>
      <c r="G350" s="653" t="s">
        <v>578</v>
      </c>
      <c r="H350" s="653" t="s">
        <v>578</v>
      </c>
      <c r="I350" s="653" t="s">
        <v>578</v>
      </c>
      <c r="J350" s="653" t="s">
        <v>578</v>
      </c>
      <c r="K350" s="654" t="s">
        <v>578</v>
      </c>
    </row>
    <row r="351" spans="1:11" ht="15">
      <c r="A351" s="207" t="s">
        <v>202</v>
      </c>
      <c r="B351" s="131" t="s">
        <v>14</v>
      </c>
      <c r="C351" s="649">
        <v>799</v>
      </c>
      <c r="D351" s="649">
        <v>782</v>
      </c>
      <c r="E351" s="655">
        <v>758</v>
      </c>
      <c r="F351" s="649">
        <v>24</v>
      </c>
      <c r="G351" s="649">
        <v>2</v>
      </c>
      <c r="H351" s="649">
        <v>15</v>
      </c>
      <c r="I351" s="649" t="s">
        <v>421</v>
      </c>
      <c r="J351" s="649" t="s">
        <v>421</v>
      </c>
      <c r="K351" s="650" t="s">
        <v>421</v>
      </c>
    </row>
    <row r="352" spans="1:11" ht="15">
      <c r="A352" s="210" t="s">
        <v>578</v>
      </c>
      <c r="B352" s="131" t="s">
        <v>15</v>
      </c>
      <c r="C352" s="651">
        <v>1135</v>
      </c>
      <c r="D352" s="651">
        <v>817</v>
      </c>
      <c r="E352" s="651">
        <v>760</v>
      </c>
      <c r="F352" s="651">
        <v>57</v>
      </c>
      <c r="G352" s="651">
        <v>55</v>
      </c>
      <c r="H352" s="651">
        <v>263</v>
      </c>
      <c r="I352" s="651" t="s">
        <v>421</v>
      </c>
      <c r="J352" s="649" t="s">
        <v>421</v>
      </c>
      <c r="K352" s="650" t="s">
        <v>421</v>
      </c>
    </row>
    <row r="353" spans="1:11" ht="15">
      <c r="A353" s="211" t="s">
        <v>578</v>
      </c>
      <c r="B353" s="131" t="s">
        <v>16</v>
      </c>
      <c r="C353" s="653">
        <v>115.0273127753304</v>
      </c>
      <c r="D353" s="654">
        <v>139</v>
      </c>
      <c r="E353" s="654">
        <v>142.9</v>
      </c>
      <c r="F353" s="654">
        <v>86.7</v>
      </c>
      <c r="G353" s="654">
        <v>53.5</v>
      </c>
      <c r="H353" s="654">
        <v>53.5</v>
      </c>
      <c r="I353" s="654" t="s">
        <v>421</v>
      </c>
      <c r="J353" s="654" t="s">
        <v>421</v>
      </c>
      <c r="K353" s="654" t="s">
        <v>421</v>
      </c>
    </row>
    <row r="354" spans="1:11" ht="15">
      <c r="A354" s="208"/>
      <c r="B354" s="131" t="s">
        <v>17</v>
      </c>
      <c r="C354" s="653">
        <v>5.059911894273128</v>
      </c>
      <c r="D354" s="654">
        <v>5.7</v>
      </c>
      <c r="E354" s="654">
        <v>5.9</v>
      </c>
      <c r="F354" s="654">
        <v>3.9</v>
      </c>
      <c r="G354" s="654">
        <v>3.2</v>
      </c>
      <c r="H354" s="654">
        <v>3.4</v>
      </c>
      <c r="I354" s="654" t="s">
        <v>421</v>
      </c>
      <c r="J354" s="654" t="s">
        <v>421</v>
      </c>
      <c r="K354" s="654" t="s">
        <v>421</v>
      </c>
    </row>
    <row r="355" spans="1:11" ht="15">
      <c r="A355" s="208"/>
      <c r="B355" s="131" t="s">
        <v>0</v>
      </c>
      <c r="C355" s="653">
        <v>52.7</v>
      </c>
      <c r="D355" s="654">
        <v>59.1</v>
      </c>
      <c r="E355" s="654">
        <v>59.7</v>
      </c>
      <c r="F355" s="654">
        <v>45.8</v>
      </c>
      <c r="G355" s="654">
        <v>12.5</v>
      </c>
      <c r="H355" s="654">
        <v>17.7</v>
      </c>
      <c r="I355" s="654" t="s">
        <v>421</v>
      </c>
      <c r="J355" s="654" t="s">
        <v>421</v>
      </c>
      <c r="K355" s="654" t="s">
        <v>421</v>
      </c>
    </row>
    <row r="356" spans="1:11" ht="15">
      <c r="A356" s="209" t="s">
        <v>875</v>
      </c>
      <c r="B356" s="131" t="s">
        <v>578</v>
      </c>
      <c r="C356" s="653"/>
      <c r="D356" s="654"/>
      <c r="E356" s="654"/>
      <c r="F356" s="654"/>
      <c r="G356" s="654"/>
      <c r="H356" s="654"/>
      <c r="I356" s="654"/>
      <c r="J356" s="654"/>
      <c r="K356" s="654"/>
    </row>
    <row r="357" spans="1:11" ht="15">
      <c r="A357" s="210" t="s">
        <v>827</v>
      </c>
      <c r="B357" s="131" t="s">
        <v>14</v>
      </c>
      <c r="C357" s="649">
        <v>793</v>
      </c>
      <c r="D357" s="650">
        <v>780</v>
      </c>
      <c r="E357" s="650">
        <v>756</v>
      </c>
      <c r="F357" s="650">
        <v>24</v>
      </c>
      <c r="G357" s="650">
        <v>1</v>
      </c>
      <c r="H357" s="650">
        <v>12</v>
      </c>
      <c r="I357" s="650" t="s">
        <v>421</v>
      </c>
      <c r="J357" s="650" t="s">
        <v>421</v>
      </c>
      <c r="K357" s="650" t="s">
        <v>421</v>
      </c>
    </row>
    <row r="358" spans="1:11" ht="15">
      <c r="A358" s="209" t="s">
        <v>578</v>
      </c>
      <c r="B358" s="131" t="s">
        <v>15</v>
      </c>
      <c r="C358" s="651">
        <v>1003</v>
      </c>
      <c r="D358" s="651">
        <v>815</v>
      </c>
      <c r="E358" s="651">
        <v>758</v>
      </c>
      <c r="F358" s="651">
        <v>57</v>
      </c>
      <c r="G358" s="651">
        <v>30</v>
      </c>
      <c r="H358" s="651">
        <v>158</v>
      </c>
      <c r="I358" s="651" t="s">
        <v>421</v>
      </c>
      <c r="J358" s="650" t="s">
        <v>421</v>
      </c>
      <c r="K358" s="650" t="s">
        <v>421</v>
      </c>
    </row>
    <row r="359" spans="1:11" ht="15">
      <c r="A359" s="210" t="s">
        <v>578</v>
      </c>
      <c r="B359" s="131" t="s">
        <v>16</v>
      </c>
      <c r="C359" s="653">
        <v>122.76869391824526</v>
      </c>
      <c r="D359" s="654">
        <v>138.9</v>
      </c>
      <c r="E359" s="654">
        <v>142.9</v>
      </c>
      <c r="F359" s="654">
        <v>86.7</v>
      </c>
      <c r="G359" s="654">
        <v>53.4</v>
      </c>
      <c r="H359" s="654">
        <v>52.5</v>
      </c>
      <c r="I359" s="654" t="s">
        <v>421</v>
      </c>
      <c r="J359" s="654" t="s">
        <v>421</v>
      </c>
      <c r="K359" s="654" t="s">
        <v>421</v>
      </c>
    </row>
    <row r="360" spans="1:11" ht="15">
      <c r="A360" s="210"/>
      <c r="B360" s="131" t="s">
        <v>17</v>
      </c>
      <c r="C360" s="653">
        <v>5.295114656031904</v>
      </c>
      <c r="D360" s="654">
        <v>5.7</v>
      </c>
      <c r="E360" s="654">
        <v>5.9</v>
      </c>
      <c r="F360" s="654">
        <v>3.9</v>
      </c>
      <c r="G360" s="654">
        <v>3.2</v>
      </c>
      <c r="H360" s="654">
        <v>3.5</v>
      </c>
      <c r="I360" s="654" t="s">
        <v>421</v>
      </c>
      <c r="J360" s="654" t="s">
        <v>421</v>
      </c>
      <c r="K360" s="654" t="s">
        <v>421</v>
      </c>
    </row>
    <row r="361" spans="1:11" ht="15">
      <c r="A361" s="210"/>
      <c r="B361" s="131" t="s">
        <v>0</v>
      </c>
      <c r="C361" s="653">
        <v>55.4</v>
      </c>
      <c r="D361" s="654">
        <v>59.1</v>
      </c>
      <c r="E361" s="654">
        <v>59.8</v>
      </c>
      <c r="F361" s="654">
        <v>45.8</v>
      </c>
      <c r="G361" s="654">
        <v>13</v>
      </c>
      <c r="H361" s="654">
        <v>18.2</v>
      </c>
      <c r="I361" s="654" t="s">
        <v>421</v>
      </c>
      <c r="J361" s="654" t="s">
        <v>421</v>
      </c>
      <c r="K361" s="654" t="s">
        <v>421</v>
      </c>
    </row>
    <row r="362" spans="1:11" ht="15">
      <c r="A362" s="210" t="s">
        <v>828</v>
      </c>
      <c r="B362" s="131" t="s">
        <v>14</v>
      </c>
      <c r="C362" s="649">
        <v>1</v>
      </c>
      <c r="D362" s="650" t="s">
        <v>421</v>
      </c>
      <c r="E362" s="650" t="s">
        <v>421</v>
      </c>
      <c r="F362" s="650" t="s">
        <v>421</v>
      </c>
      <c r="G362" s="650">
        <v>1</v>
      </c>
      <c r="H362" s="650" t="s">
        <v>421</v>
      </c>
      <c r="I362" s="650" t="s">
        <v>421</v>
      </c>
      <c r="J362" s="650" t="s">
        <v>421</v>
      </c>
      <c r="K362" s="650" t="s">
        <v>421</v>
      </c>
    </row>
    <row r="363" spans="1:11" ht="15">
      <c r="A363" s="210" t="s">
        <v>578</v>
      </c>
      <c r="B363" s="131" t="s">
        <v>15</v>
      </c>
      <c r="C363" s="649">
        <v>25</v>
      </c>
      <c r="D363" s="650" t="s">
        <v>421</v>
      </c>
      <c r="E363" s="650" t="s">
        <v>421</v>
      </c>
      <c r="F363" s="650" t="s">
        <v>421</v>
      </c>
      <c r="G363" s="650">
        <v>25</v>
      </c>
      <c r="H363" s="650" t="s">
        <v>421</v>
      </c>
      <c r="I363" s="650" t="s">
        <v>421</v>
      </c>
      <c r="J363" s="650" t="s">
        <v>421</v>
      </c>
      <c r="K363" s="650" t="s">
        <v>421</v>
      </c>
    </row>
    <row r="364" spans="1:11" ht="15">
      <c r="A364" s="313" t="s">
        <v>578</v>
      </c>
      <c r="B364" s="131" t="s">
        <v>16</v>
      </c>
      <c r="C364" s="653">
        <v>53.64</v>
      </c>
      <c r="D364" s="654" t="s">
        <v>421</v>
      </c>
      <c r="E364" s="654" t="s">
        <v>421</v>
      </c>
      <c r="F364" s="654" t="s">
        <v>421</v>
      </c>
      <c r="G364" s="654">
        <v>53.6</v>
      </c>
      <c r="H364" s="654" t="s">
        <v>421</v>
      </c>
      <c r="I364" s="654" t="s">
        <v>421</v>
      </c>
      <c r="J364" s="654" t="s">
        <v>421</v>
      </c>
      <c r="K364" s="654" t="s">
        <v>421</v>
      </c>
    </row>
    <row r="365" spans="1:11" ht="15">
      <c r="A365" s="210"/>
      <c r="B365" s="131" t="s">
        <v>17</v>
      </c>
      <c r="C365" s="653">
        <v>3.2</v>
      </c>
      <c r="D365" s="654" t="s">
        <v>421</v>
      </c>
      <c r="E365" s="654" t="s">
        <v>421</v>
      </c>
      <c r="F365" s="654" t="s">
        <v>421</v>
      </c>
      <c r="G365" s="654">
        <v>3.2</v>
      </c>
      <c r="H365" s="654" t="s">
        <v>421</v>
      </c>
      <c r="I365" s="654" t="s">
        <v>421</v>
      </c>
      <c r="J365" s="654" t="s">
        <v>421</v>
      </c>
      <c r="K365" s="654" t="s">
        <v>421</v>
      </c>
    </row>
    <row r="366" spans="1:11" ht="15">
      <c r="A366" s="210"/>
      <c r="B366" s="131" t="s">
        <v>0</v>
      </c>
      <c r="C366" s="653">
        <v>12</v>
      </c>
      <c r="D366" s="654" t="s">
        <v>421</v>
      </c>
      <c r="E366" s="654" t="s">
        <v>421</v>
      </c>
      <c r="F366" s="654" t="s">
        <v>421</v>
      </c>
      <c r="G366" s="654">
        <v>12</v>
      </c>
      <c r="H366" s="654" t="s">
        <v>421</v>
      </c>
      <c r="I366" s="654" t="s">
        <v>421</v>
      </c>
      <c r="J366" s="654" t="s">
        <v>421</v>
      </c>
      <c r="K366" s="654" t="s">
        <v>421</v>
      </c>
    </row>
    <row r="367" spans="1:11" ht="15">
      <c r="A367" s="210" t="s">
        <v>829</v>
      </c>
      <c r="B367" s="131" t="s">
        <v>14</v>
      </c>
      <c r="C367" s="649">
        <v>3</v>
      </c>
      <c r="D367" s="650" t="s">
        <v>421</v>
      </c>
      <c r="E367" s="650" t="s">
        <v>421</v>
      </c>
      <c r="F367" s="650" t="s">
        <v>421</v>
      </c>
      <c r="G367" s="650" t="s">
        <v>421</v>
      </c>
      <c r="H367" s="650">
        <v>3</v>
      </c>
      <c r="I367" s="650" t="s">
        <v>421</v>
      </c>
      <c r="J367" s="650" t="s">
        <v>421</v>
      </c>
      <c r="K367" s="650" t="s">
        <v>421</v>
      </c>
    </row>
    <row r="368" spans="1:11" ht="15">
      <c r="A368" s="210" t="s">
        <v>578</v>
      </c>
      <c r="B368" s="131" t="s">
        <v>15</v>
      </c>
      <c r="C368" s="649">
        <v>105</v>
      </c>
      <c r="D368" s="650" t="s">
        <v>421</v>
      </c>
      <c r="E368" s="650" t="s">
        <v>421</v>
      </c>
      <c r="F368" s="650" t="s">
        <v>421</v>
      </c>
      <c r="G368" s="650" t="s">
        <v>421</v>
      </c>
      <c r="H368" s="650">
        <v>105</v>
      </c>
      <c r="I368" s="650" t="s">
        <v>421</v>
      </c>
      <c r="J368" s="650" t="s">
        <v>421</v>
      </c>
      <c r="K368" s="650" t="s">
        <v>421</v>
      </c>
    </row>
    <row r="369" spans="1:11" ht="15">
      <c r="A369" s="211" t="s">
        <v>578</v>
      </c>
      <c r="B369" s="131" t="s">
        <v>16</v>
      </c>
      <c r="C369" s="653">
        <v>54.96190476190476</v>
      </c>
      <c r="D369" s="654" t="s">
        <v>421</v>
      </c>
      <c r="E369" s="654" t="s">
        <v>421</v>
      </c>
      <c r="F369" s="654" t="s">
        <v>421</v>
      </c>
      <c r="G369" s="654" t="s">
        <v>421</v>
      </c>
      <c r="H369" s="654">
        <v>55</v>
      </c>
      <c r="I369" s="654" t="s">
        <v>421</v>
      </c>
      <c r="J369" s="654" t="s">
        <v>421</v>
      </c>
      <c r="K369" s="654" t="s">
        <v>421</v>
      </c>
    </row>
    <row r="370" spans="1:11" ht="15">
      <c r="A370" s="208"/>
      <c r="B370" s="131" t="s">
        <v>17</v>
      </c>
      <c r="C370" s="653">
        <v>3.238095238095238</v>
      </c>
      <c r="D370" s="654" t="s">
        <v>421</v>
      </c>
      <c r="E370" s="654" t="s">
        <v>421</v>
      </c>
      <c r="F370" s="654" t="s">
        <v>421</v>
      </c>
      <c r="G370" s="654" t="s">
        <v>421</v>
      </c>
      <c r="H370" s="654">
        <v>3.2</v>
      </c>
      <c r="I370" s="654" t="s">
        <v>421</v>
      </c>
      <c r="J370" s="654" t="s">
        <v>421</v>
      </c>
      <c r="K370" s="654" t="s">
        <v>421</v>
      </c>
    </row>
    <row r="371" spans="1:11" ht="15">
      <c r="A371" s="208"/>
      <c r="B371" s="131" t="s">
        <v>0</v>
      </c>
      <c r="C371" s="653">
        <v>17</v>
      </c>
      <c r="D371" s="654" t="s">
        <v>421</v>
      </c>
      <c r="E371" s="654" t="s">
        <v>421</v>
      </c>
      <c r="F371" s="654" t="s">
        <v>421</v>
      </c>
      <c r="G371" s="654" t="s">
        <v>421</v>
      </c>
      <c r="H371" s="654">
        <v>17</v>
      </c>
      <c r="I371" s="654" t="s">
        <v>421</v>
      </c>
      <c r="J371" s="654" t="s">
        <v>421</v>
      </c>
      <c r="K371" s="654" t="s">
        <v>421</v>
      </c>
    </row>
    <row r="372" spans="1:11" ht="15">
      <c r="A372" s="210" t="s">
        <v>830</v>
      </c>
      <c r="B372" s="131" t="s">
        <v>14</v>
      </c>
      <c r="C372" s="649">
        <v>2</v>
      </c>
      <c r="D372" s="650">
        <v>2</v>
      </c>
      <c r="E372" s="650">
        <v>2</v>
      </c>
      <c r="F372" s="650" t="s">
        <v>421</v>
      </c>
      <c r="G372" s="650" t="s">
        <v>421</v>
      </c>
      <c r="H372" s="650" t="s">
        <v>421</v>
      </c>
      <c r="I372" s="650" t="s">
        <v>421</v>
      </c>
      <c r="J372" s="650" t="s">
        <v>421</v>
      </c>
      <c r="K372" s="650" t="s">
        <v>421</v>
      </c>
    </row>
    <row r="373" spans="1:11" ht="15">
      <c r="A373" s="208" t="s">
        <v>578</v>
      </c>
      <c r="B373" s="131" t="s">
        <v>15</v>
      </c>
      <c r="C373" s="649">
        <v>2</v>
      </c>
      <c r="D373" s="650">
        <v>2</v>
      </c>
      <c r="E373" s="650">
        <v>2</v>
      </c>
      <c r="F373" s="650" t="s">
        <v>421</v>
      </c>
      <c r="G373" s="650" t="s">
        <v>421</v>
      </c>
      <c r="H373" s="650" t="s">
        <v>421</v>
      </c>
      <c r="I373" s="650" t="s">
        <v>421</v>
      </c>
      <c r="J373" s="650" t="s">
        <v>421</v>
      </c>
      <c r="K373" s="650" t="s">
        <v>421</v>
      </c>
    </row>
    <row r="374" spans="1:11" ht="15">
      <c r="A374" s="209" t="s">
        <v>578</v>
      </c>
      <c r="B374" s="131" t="s">
        <v>16</v>
      </c>
      <c r="C374" s="653">
        <v>153.5</v>
      </c>
      <c r="D374" s="654">
        <v>153.5</v>
      </c>
      <c r="E374" s="654">
        <v>153.5</v>
      </c>
      <c r="F374" s="654" t="s">
        <v>421</v>
      </c>
      <c r="G374" s="654" t="s">
        <v>421</v>
      </c>
      <c r="H374" s="654" t="s">
        <v>421</v>
      </c>
      <c r="I374" s="654" t="s">
        <v>421</v>
      </c>
      <c r="J374" s="654" t="s">
        <v>421</v>
      </c>
      <c r="K374" s="654" t="s">
        <v>421</v>
      </c>
    </row>
    <row r="375" spans="1:11" ht="15">
      <c r="A375" s="210"/>
      <c r="B375" s="131" t="s">
        <v>17</v>
      </c>
      <c r="C375" s="653">
        <v>6</v>
      </c>
      <c r="D375" s="654">
        <v>6</v>
      </c>
      <c r="E375" s="654">
        <v>6</v>
      </c>
      <c r="F375" s="654" t="s">
        <v>421</v>
      </c>
      <c r="G375" s="654" t="s">
        <v>421</v>
      </c>
      <c r="H375" s="654" t="s">
        <v>421</v>
      </c>
      <c r="I375" s="654" t="s">
        <v>421</v>
      </c>
      <c r="J375" s="654" t="s">
        <v>421</v>
      </c>
      <c r="K375" s="654" t="s">
        <v>421</v>
      </c>
    </row>
    <row r="376" spans="1:11" ht="15">
      <c r="A376" s="210"/>
      <c r="B376" s="131" t="s">
        <v>0</v>
      </c>
      <c r="C376" s="653">
        <v>46.4</v>
      </c>
      <c r="D376" s="654">
        <v>46.4</v>
      </c>
      <c r="E376" s="654">
        <v>46.4</v>
      </c>
      <c r="F376" s="654" t="s">
        <v>421</v>
      </c>
      <c r="G376" s="654" t="s">
        <v>421</v>
      </c>
      <c r="H376" s="654" t="s">
        <v>421</v>
      </c>
      <c r="I376" s="654" t="s">
        <v>421</v>
      </c>
      <c r="J376" s="654" t="s">
        <v>421</v>
      </c>
      <c r="K376" s="654" t="s">
        <v>421</v>
      </c>
    </row>
    <row r="377" spans="1:11" ht="15">
      <c r="A377" s="210" t="s">
        <v>578</v>
      </c>
      <c r="B377" s="131" t="s">
        <v>578</v>
      </c>
      <c r="C377" s="653" t="s">
        <v>578</v>
      </c>
      <c r="D377" s="654" t="s">
        <v>578</v>
      </c>
      <c r="E377" s="654" t="s">
        <v>578</v>
      </c>
      <c r="F377" s="654" t="s">
        <v>578</v>
      </c>
      <c r="G377" s="654" t="s">
        <v>578</v>
      </c>
      <c r="H377" s="654" t="s">
        <v>578</v>
      </c>
      <c r="I377" s="654" t="s">
        <v>578</v>
      </c>
      <c r="J377" s="654" t="s">
        <v>578</v>
      </c>
      <c r="K377" s="654" t="s">
        <v>578</v>
      </c>
    </row>
    <row r="378" spans="1:11" ht="15">
      <c r="A378" s="210"/>
      <c r="B378" s="131"/>
      <c r="C378" s="653"/>
      <c r="D378" s="654"/>
      <c r="E378" s="654"/>
      <c r="F378" s="654"/>
      <c r="G378" s="654"/>
      <c r="H378" s="654"/>
      <c r="I378" s="654"/>
      <c r="J378" s="654"/>
      <c r="K378" s="654"/>
    </row>
    <row r="379" spans="1:11" ht="15">
      <c r="A379" s="211" t="s">
        <v>203</v>
      </c>
      <c r="B379" s="131" t="s">
        <v>14</v>
      </c>
      <c r="C379" s="649">
        <v>50</v>
      </c>
      <c r="D379" s="650">
        <v>50</v>
      </c>
      <c r="E379" s="650">
        <v>50</v>
      </c>
      <c r="F379" s="650" t="s">
        <v>421</v>
      </c>
      <c r="G379" s="650" t="s">
        <v>421</v>
      </c>
      <c r="H379" s="650" t="s">
        <v>421</v>
      </c>
      <c r="I379" s="650" t="s">
        <v>421</v>
      </c>
      <c r="J379" s="650" t="s">
        <v>421</v>
      </c>
      <c r="K379" s="650" t="s">
        <v>421</v>
      </c>
    </row>
    <row r="380" spans="1:11" ht="15">
      <c r="A380" s="211" t="s">
        <v>578</v>
      </c>
      <c r="B380" s="131" t="s">
        <v>15</v>
      </c>
      <c r="C380" s="649">
        <v>50</v>
      </c>
      <c r="D380" s="650">
        <v>50</v>
      </c>
      <c r="E380" s="650">
        <v>50</v>
      </c>
      <c r="F380" s="650" t="s">
        <v>421</v>
      </c>
      <c r="G380" s="650" t="s">
        <v>421</v>
      </c>
      <c r="H380" s="650" t="s">
        <v>421</v>
      </c>
      <c r="I380" s="650" t="s">
        <v>421</v>
      </c>
      <c r="J380" s="650" t="s">
        <v>421</v>
      </c>
      <c r="K380" s="650" t="s">
        <v>421</v>
      </c>
    </row>
    <row r="381" spans="1:11" ht="15">
      <c r="A381" s="208" t="s">
        <v>578</v>
      </c>
      <c r="B381" s="131" t="s">
        <v>16</v>
      </c>
      <c r="C381" s="653">
        <v>137.48</v>
      </c>
      <c r="D381" s="654">
        <v>137.5</v>
      </c>
      <c r="E381" s="654">
        <v>137.5</v>
      </c>
      <c r="F381" s="654" t="s">
        <v>421</v>
      </c>
      <c r="G381" s="654" t="s">
        <v>421</v>
      </c>
      <c r="H381" s="654" t="s">
        <v>421</v>
      </c>
      <c r="I381" s="654" t="s">
        <v>421</v>
      </c>
      <c r="J381" s="654" t="s">
        <v>421</v>
      </c>
      <c r="K381" s="654" t="s">
        <v>421</v>
      </c>
    </row>
    <row r="382" spans="1:11" ht="15">
      <c r="A382" s="208"/>
      <c r="B382" s="131" t="s">
        <v>17</v>
      </c>
      <c r="C382" s="653">
        <v>5.9</v>
      </c>
      <c r="D382" s="654">
        <v>5.9</v>
      </c>
      <c r="E382" s="654">
        <v>5.9</v>
      </c>
      <c r="F382" s="654" t="s">
        <v>421</v>
      </c>
      <c r="G382" s="654" t="s">
        <v>421</v>
      </c>
      <c r="H382" s="654" t="s">
        <v>421</v>
      </c>
      <c r="I382" s="654" t="s">
        <v>421</v>
      </c>
      <c r="J382" s="654" t="s">
        <v>421</v>
      </c>
      <c r="K382" s="654" t="s">
        <v>421</v>
      </c>
    </row>
    <row r="383" spans="1:11" ht="15">
      <c r="A383" s="208"/>
      <c r="B383" s="131" t="s">
        <v>0</v>
      </c>
      <c r="C383" s="653">
        <v>67</v>
      </c>
      <c r="D383" s="654">
        <v>67</v>
      </c>
      <c r="E383" s="654">
        <v>67</v>
      </c>
      <c r="F383" s="654" t="s">
        <v>421</v>
      </c>
      <c r="G383" s="654" t="s">
        <v>421</v>
      </c>
      <c r="H383" s="654" t="s">
        <v>421</v>
      </c>
      <c r="I383" s="654" t="s">
        <v>421</v>
      </c>
      <c r="J383" s="654" t="s">
        <v>421</v>
      </c>
      <c r="K383" s="654" t="s">
        <v>421</v>
      </c>
    </row>
    <row r="384" spans="1:11" ht="15">
      <c r="A384" s="209" t="s">
        <v>875</v>
      </c>
      <c r="B384" s="131" t="s">
        <v>578</v>
      </c>
      <c r="C384" s="653" t="s">
        <v>578</v>
      </c>
      <c r="D384" s="654" t="s">
        <v>578</v>
      </c>
      <c r="E384" s="654" t="s">
        <v>578</v>
      </c>
      <c r="F384" s="654" t="s">
        <v>578</v>
      </c>
      <c r="G384" s="654" t="s">
        <v>578</v>
      </c>
      <c r="H384" s="654" t="s">
        <v>578</v>
      </c>
      <c r="I384" s="654" t="s">
        <v>578</v>
      </c>
      <c r="J384" s="654" t="s">
        <v>578</v>
      </c>
      <c r="K384" s="654" t="s">
        <v>578</v>
      </c>
    </row>
    <row r="385" spans="1:11" ht="15">
      <c r="A385" s="210" t="s">
        <v>827</v>
      </c>
      <c r="B385" s="131" t="s">
        <v>14</v>
      </c>
      <c r="C385" s="649">
        <v>50</v>
      </c>
      <c r="D385" s="650">
        <v>50</v>
      </c>
      <c r="E385" s="650">
        <v>50</v>
      </c>
      <c r="F385" s="650" t="s">
        <v>421</v>
      </c>
      <c r="G385" s="650" t="s">
        <v>421</v>
      </c>
      <c r="H385" s="650" t="s">
        <v>421</v>
      </c>
      <c r="I385" s="650" t="s">
        <v>421</v>
      </c>
      <c r="J385" s="650" t="s">
        <v>421</v>
      </c>
      <c r="K385" s="650" t="s">
        <v>421</v>
      </c>
    </row>
    <row r="386" spans="1:11" ht="15">
      <c r="A386" s="210" t="s">
        <v>578</v>
      </c>
      <c r="B386" s="131" t="s">
        <v>15</v>
      </c>
      <c r="C386" s="649">
        <v>50</v>
      </c>
      <c r="D386" s="650">
        <v>50</v>
      </c>
      <c r="E386" s="650">
        <v>50</v>
      </c>
      <c r="F386" s="650" t="s">
        <v>421</v>
      </c>
      <c r="G386" s="650" t="s">
        <v>421</v>
      </c>
      <c r="H386" s="650" t="s">
        <v>421</v>
      </c>
      <c r="I386" s="650" t="s">
        <v>421</v>
      </c>
      <c r="J386" s="650" t="s">
        <v>421</v>
      </c>
      <c r="K386" s="650" t="s">
        <v>421</v>
      </c>
    </row>
    <row r="387" spans="1:11" ht="15">
      <c r="A387" s="210" t="s">
        <v>578</v>
      </c>
      <c r="B387" s="131" t="s">
        <v>16</v>
      </c>
      <c r="C387" s="653">
        <v>137.48</v>
      </c>
      <c r="D387" s="654">
        <v>137.5</v>
      </c>
      <c r="E387" s="654">
        <v>137.5</v>
      </c>
      <c r="F387" s="654" t="s">
        <v>421</v>
      </c>
      <c r="G387" s="654" t="s">
        <v>421</v>
      </c>
      <c r="H387" s="654" t="s">
        <v>421</v>
      </c>
      <c r="I387" s="654" t="s">
        <v>421</v>
      </c>
      <c r="J387" s="654" t="s">
        <v>421</v>
      </c>
      <c r="K387" s="654" t="s">
        <v>421</v>
      </c>
    </row>
    <row r="388" spans="1:11" ht="15">
      <c r="A388" s="210"/>
      <c r="B388" s="131" t="s">
        <v>17</v>
      </c>
      <c r="C388" s="653">
        <v>5.9</v>
      </c>
      <c r="D388" s="654">
        <v>5.9</v>
      </c>
      <c r="E388" s="654">
        <v>5.9</v>
      </c>
      <c r="F388" s="654" t="s">
        <v>421</v>
      </c>
      <c r="G388" s="654" t="s">
        <v>421</v>
      </c>
      <c r="H388" s="654" t="s">
        <v>421</v>
      </c>
      <c r="I388" s="654" t="s">
        <v>421</v>
      </c>
      <c r="J388" s="654" t="s">
        <v>421</v>
      </c>
      <c r="K388" s="654" t="s">
        <v>421</v>
      </c>
    </row>
    <row r="389" spans="1:11" ht="15">
      <c r="A389" s="210"/>
      <c r="B389" s="131" t="s">
        <v>0</v>
      </c>
      <c r="C389" s="653">
        <v>67</v>
      </c>
      <c r="D389" s="654">
        <v>67</v>
      </c>
      <c r="E389" s="654">
        <v>67</v>
      </c>
      <c r="F389" s="654" t="s">
        <v>421</v>
      </c>
      <c r="G389" s="654" t="s">
        <v>421</v>
      </c>
      <c r="H389" s="654" t="s">
        <v>421</v>
      </c>
      <c r="I389" s="654" t="s">
        <v>421</v>
      </c>
      <c r="J389" s="654" t="s">
        <v>421</v>
      </c>
      <c r="K389" s="654" t="s">
        <v>421</v>
      </c>
    </row>
    <row r="390" spans="1:11" ht="15">
      <c r="A390" s="210" t="s">
        <v>578</v>
      </c>
      <c r="B390" s="131" t="s">
        <v>578</v>
      </c>
      <c r="C390" s="653" t="s">
        <v>578</v>
      </c>
      <c r="D390" s="654" t="s">
        <v>578</v>
      </c>
      <c r="E390" s="654" t="s">
        <v>578</v>
      </c>
      <c r="F390" s="654" t="s">
        <v>578</v>
      </c>
      <c r="G390" s="654" t="s">
        <v>578</v>
      </c>
      <c r="H390" s="654" t="s">
        <v>578</v>
      </c>
      <c r="I390" s="654" t="s">
        <v>578</v>
      </c>
      <c r="J390" s="654" t="s">
        <v>578</v>
      </c>
      <c r="K390" s="654" t="s">
        <v>578</v>
      </c>
    </row>
    <row r="391" spans="1:11" ht="15">
      <c r="A391" s="211" t="s">
        <v>209</v>
      </c>
      <c r="B391" s="131" t="s">
        <v>14</v>
      </c>
      <c r="C391" s="649">
        <v>132</v>
      </c>
      <c r="D391" s="650">
        <v>130</v>
      </c>
      <c r="E391" s="650">
        <v>128</v>
      </c>
      <c r="F391" s="650">
        <v>2</v>
      </c>
      <c r="G391" s="650">
        <v>2</v>
      </c>
      <c r="H391" s="650" t="s">
        <v>421</v>
      </c>
      <c r="I391" s="650" t="s">
        <v>421</v>
      </c>
      <c r="J391" s="650" t="s">
        <v>421</v>
      </c>
      <c r="K391" s="650" t="s">
        <v>421</v>
      </c>
    </row>
    <row r="392" spans="1:11" ht="15">
      <c r="A392" s="208" t="s">
        <v>578</v>
      </c>
      <c r="B392" s="131" t="s">
        <v>15</v>
      </c>
      <c r="C392" s="649">
        <v>212</v>
      </c>
      <c r="D392" s="650">
        <v>157</v>
      </c>
      <c r="E392" s="650">
        <v>129</v>
      </c>
      <c r="F392" s="650">
        <v>28</v>
      </c>
      <c r="G392" s="650">
        <v>55</v>
      </c>
      <c r="H392" s="649" t="s">
        <v>421</v>
      </c>
      <c r="I392" s="650" t="s">
        <v>421</v>
      </c>
      <c r="J392" s="650" t="s">
        <v>421</v>
      </c>
      <c r="K392" s="650" t="s">
        <v>421</v>
      </c>
    </row>
    <row r="393" spans="1:11" ht="15">
      <c r="A393" s="208" t="s">
        <v>578</v>
      </c>
      <c r="B393" s="131" t="s">
        <v>16</v>
      </c>
      <c r="C393" s="653">
        <v>106.49528301886792</v>
      </c>
      <c r="D393" s="654">
        <v>125.05732484076434</v>
      </c>
      <c r="E393" s="654">
        <v>136.5968992248062</v>
      </c>
      <c r="F393" s="654">
        <v>71.89285714285714</v>
      </c>
      <c r="G393" s="654">
        <v>53.50909090909091</v>
      </c>
      <c r="H393" s="653" t="s">
        <v>421</v>
      </c>
      <c r="I393" s="654" t="s">
        <v>421</v>
      </c>
      <c r="J393" s="654" t="s">
        <v>421</v>
      </c>
      <c r="K393" s="654" t="s">
        <v>421</v>
      </c>
    </row>
    <row r="394" spans="1:11" ht="15">
      <c r="A394" s="208"/>
      <c r="B394" s="131" t="s">
        <v>17</v>
      </c>
      <c r="C394" s="653">
        <v>4.64622641509434</v>
      </c>
      <c r="D394" s="654">
        <v>5.146496815286624</v>
      </c>
      <c r="E394" s="654">
        <v>5.589147286821706</v>
      </c>
      <c r="F394" s="654">
        <v>3.107142857142857</v>
      </c>
      <c r="G394" s="654">
        <v>3.2181818181818183</v>
      </c>
      <c r="H394" s="653" t="s">
        <v>421</v>
      </c>
      <c r="I394" s="654" t="s">
        <v>421</v>
      </c>
      <c r="J394" s="654" t="s">
        <v>421</v>
      </c>
      <c r="K394" s="654" t="s">
        <v>421</v>
      </c>
    </row>
    <row r="395" spans="1:11" ht="15">
      <c r="A395" s="208"/>
      <c r="B395" s="131" t="s">
        <v>0</v>
      </c>
      <c r="C395" s="653">
        <v>51.8</v>
      </c>
      <c r="D395" s="654">
        <v>57.2</v>
      </c>
      <c r="E395" s="654">
        <v>61.5</v>
      </c>
      <c r="F395" s="654">
        <v>25.7</v>
      </c>
      <c r="G395" s="654">
        <v>12.5</v>
      </c>
      <c r="H395" s="653" t="s">
        <v>421</v>
      </c>
      <c r="I395" s="654" t="s">
        <v>421</v>
      </c>
      <c r="J395" s="654" t="s">
        <v>421</v>
      </c>
      <c r="K395" s="654" t="s">
        <v>421</v>
      </c>
    </row>
    <row r="396" spans="1:11" ht="15">
      <c r="A396" s="209" t="s">
        <v>875</v>
      </c>
      <c r="B396" s="131" t="s">
        <v>578</v>
      </c>
      <c r="C396" s="649" t="s">
        <v>578</v>
      </c>
      <c r="D396" s="650" t="s">
        <v>578</v>
      </c>
      <c r="E396" s="650" t="s">
        <v>578</v>
      </c>
      <c r="F396" s="650" t="s">
        <v>578</v>
      </c>
      <c r="G396" s="650" t="s">
        <v>578</v>
      </c>
      <c r="H396" s="650" t="s">
        <v>578</v>
      </c>
      <c r="I396" s="650" t="s">
        <v>578</v>
      </c>
      <c r="J396" s="650" t="s">
        <v>578</v>
      </c>
      <c r="K396" s="650" t="s">
        <v>578</v>
      </c>
    </row>
    <row r="397" spans="1:11" ht="15">
      <c r="A397" s="210" t="s">
        <v>827</v>
      </c>
      <c r="B397" s="131" t="s">
        <v>14</v>
      </c>
      <c r="C397" s="649">
        <v>129</v>
      </c>
      <c r="D397" s="649">
        <v>128</v>
      </c>
      <c r="E397" s="649">
        <v>126</v>
      </c>
      <c r="F397" s="649">
        <v>2</v>
      </c>
      <c r="G397" s="649">
        <v>1</v>
      </c>
      <c r="H397" s="650" t="s">
        <v>421</v>
      </c>
      <c r="I397" s="650" t="s">
        <v>421</v>
      </c>
      <c r="J397" s="650" t="s">
        <v>421</v>
      </c>
      <c r="K397" s="650" t="s">
        <v>421</v>
      </c>
    </row>
    <row r="398" spans="1:11" ht="15">
      <c r="A398" s="210" t="s">
        <v>578</v>
      </c>
      <c r="B398" s="131" t="s">
        <v>15</v>
      </c>
      <c r="C398" s="649">
        <v>185</v>
      </c>
      <c r="D398" s="649">
        <v>155</v>
      </c>
      <c r="E398" s="649">
        <v>127</v>
      </c>
      <c r="F398" s="649">
        <v>28</v>
      </c>
      <c r="G398" s="649">
        <v>30</v>
      </c>
      <c r="H398" s="649" t="s">
        <v>421</v>
      </c>
      <c r="I398" s="650" t="s">
        <v>421</v>
      </c>
      <c r="J398" s="650" t="s">
        <v>421</v>
      </c>
      <c r="K398" s="650" t="s">
        <v>421</v>
      </c>
    </row>
    <row r="399" spans="1:11" ht="15">
      <c r="A399" s="210" t="s">
        <v>578</v>
      </c>
      <c r="B399" s="131" t="s">
        <v>16</v>
      </c>
      <c r="C399" s="653">
        <v>113.12972972972973</v>
      </c>
      <c r="D399" s="653">
        <v>124.69032258064516</v>
      </c>
      <c r="E399" s="653">
        <v>136.33070866141733</v>
      </c>
      <c r="F399" s="653">
        <v>71.89285714285714</v>
      </c>
      <c r="G399" s="653">
        <v>53.4</v>
      </c>
      <c r="H399" s="653" t="s">
        <v>421</v>
      </c>
      <c r="I399" s="654" t="s">
        <v>421</v>
      </c>
      <c r="J399" s="654" t="s">
        <v>421</v>
      </c>
      <c r="K399" s="654" t="s">
        <v>421</v>
      </c>
    </row>
    <row r="400" spans="1:11" ht="15">
      <c r="A400" s="210"/>
      <c r="B400" s="131" t="s">
        <v>17</v>
      </c>
      <c r="C400" s="653">
        <v>4.827027027027027</v>
      </c>
      <c r="D400" s="653">
        <v>5.135483870967742</v>
      </c>
      <c r="E400" s="653">
        <v>5.582677165354331</v>
      </c>
      <c r="F400" s="653">
        <v>3.107142857142857</v>
      </c>
      <c r="G400" s="653">
        <v>3.2333333333333334</v>
      </c>
      <c r="H400" s="653" t="s">
        <v>421</v>
      </c>
      <c r="I400" s="654" t="s">
        <v>421</v>
      </c>
      <c r="J400" s="654" t="s">
        <v>421</v>
      </c>
      <c r="K400" s="654" t="s">
        <v>421</v>
      </c>
    </row>
    <row r="401" spans="1:11" ht="15">
      <c r="A401" s="210"/>
      <c r="B401" s="131" t="s">
        <v>0</v>
      </c>
      <c r="C401" s="653">
        <v>54.4</v>
      </c>
      <c r="D401" s="653">
        <v>57.4</v>
      </c>
      <c r="E401" s="653">
        <v>61.8</v>
      </c>
      <c r="F401" s="653">
        <v>25.7</v>
      </c>
      <c r="G401" s="653">
        <v>13</v>
      </c>
      <c r="H401" s="653" t="s">
        <v>421</v>
      </c>
      <c r="I401" s="654" t="s">
        <v>421</v>
      </c>
      <c r="J401" s="654" t="s">
        <v>421</v>
      </c>
      <c r="K401" s="654" t="s">
        <v>421</v>
      </c>
    </row>
    <row r="402" spans="1:11" ht="15">
      <c r="A402" s="210" t="s">
        <v>828</v>
      </c>
      <c r="B402" s="131" t="s">
        <v>14</v>
      </c>
      <c r="C402" s="649">
        <v>1</v>
      </c>
      <c r="D402" s="650" t="s">
        <v>421</v>
      </c>
      <c r="E402" s="650" t="s">
        <v>421</v>
      </c>
      <c r="F402" s="650" t="s">
        <v>421</v>
      </c>
      <c r="G402" s="650">
        <v>1</v>
      </c>
      <c r="H402" s="650" t="s">
        <v>421</v>
      </c>
      <c r="I402" s="650" t="s">
        <v>421</v>
      </c>
      <c r="J402" s="650" t="s">
        <v>421</v>
      </c>
      <c r="K402" s="650" t="s">
        <v>421</v>
      </c>
    </row>
    <row r="403" spans="1:11" ht="15">
      <c r="A403" s="208" t="s">
        <v>578</v>
      </c>
      <c r="B403" s="131" t="s">
        <v>15</v>
      </c>
      <c r="C403" s="649">
        <v>25</v>
      </c>
      <c r="D403" s="650" t="s">
        <v>421</v>
      </c>
      <c r="E403" s="650" t="s">
        <v>421</v>
      </c>
      <c r="F403" s="650" t="s">
        <v>421</v>
      </c>
      <c r="G403" s="650">
        <v>25</v>
      </c>
      <c r="H403" s="649" t="s">
        <v>421</v>
      </c>
      <c r="I403" s="650" t="s">
        <v>421</v>
      </c>
      <c r="J403" s="650" t="s">
        <v>421</v>
      </c>
      <c r="K403" s="650" t="s">
        <v>421</v>
      </c>
    </row>
    <row r="404" spans="1:11" ht="15">
      <c r="A404" s="208" t="s">
        <v>578</v>
      </c>
      <c r="B404" s="131" t="s">
        <v>16</v>
      </c>
      <c r="C404" s="653">
        <v>53.64</v>
      </c>
      <c r="D404" s="654" t="s">
        <v>421</v>
      </c>
      <c r="E404" s="654" t="s">
        <v>421</v>
      </c>
      <c r="F404" s="654" t="s">
        <v>421</v>
      </c>
      <c r="G404" s="654">
        <v>53.6</v>
      </c>
      <c r="H404" s="653" t="s">
        <v>421</v>
      </c>
      <c r="I404" s="654" t="s">
        <v>421</v>
      </c>
      <c r="J404" s="654" t="s">
        <v>421</v>
      </c>
      <c r="K404" s="654" t="s">
        <v>421</v>
      </c>
    </row>
    <row r="405" spans="1:11" ht="15">
      <c r="A405" s="208"/>
      <c r="B405" s="131" t="s">
        <v>17</v>
      </c>
      <c r="C405" s="653">
        <v>3.2</v>
      </c>
      <c r="D405" s="654" t="s">
        <v>421</v>
      </c>
      <c r="E405" s="654" t="s">
        <v>421</v>
      </c>
      <c r="F405" s="654" t="s">
        <v>421</v>
      </c>
      <c r="G405" s="654">
        <v>3.2</v>
      </c>
      <c r="H405" s="653" t="s">
        <v>421</v>
      </c>
      <c r="I405" s="654" t="s">
        <v>421</v>
      </c>
      <c r="J405" s="654" t="s">
        <v>421</v>
      </c>
      <c r="K405" s="654" t="s">
        <v>421</v>
      </c>
    </row>
    <row r="406" spans="1:11" ht="15">
      <c r="A406" s="208"/>
      <c r="B406" s="131" t="s">
        <v>0</v>
      </c>
      <c r="C406" s="653">
        <v>12</v>
      </c>
      <c r="D406" s="654" t="s">
        <v>421</v>
      </c>
      <c r="E406" s="654" t="s">
        <v>421</v>
      </c>
      <c r="F406" s="654" t="s">
        <v>421</v>
      </c>
      <c r="G406" s="654">
        <v>12</v>
      </c>
      <c r="H406" s="653" t="s">
        <v>421</v>
      </c>
      <c r="I406" s="654" t="s">
        <v>421</v>
      </c>
      <c r="J406" s="654" t="s">
        <v>421</v>
      </c>
      <c r="K406" s="654" t="s">
        <v>421</v>
      </c>
    </row>
    <row r="407" spans="1:11" ht="15">
      <c r="A407" s="209" t="s">
        <v>578</v>
      </c>
      <c r="B407" s="131" t="s">
        <v>578</v>
      </c>
      <c r="C407" s="649" t="s">
        <v>578</v>
      </c>
      <c r="D407" s="650" t="s">
        <v>578</v>
      </c>
      <c r="E407" s="650" t="s">
        <v>578</v>
      </c>
      <c r="F407" s="650" t="s">
        <v>578</v>
      </c>
      <c r="G407" s="650" t="s">
        <v>578</v>
      </c>
      <c r="H407" s="650" t="s">
        <v>578</v>
      </c>
      <c r="I407" s="650" t="s">
        <v>578</v>
      </c>
      <c r="J407" s="650" t="s">
        <v>578</v>
      </c>
      <c r="K407" s="650" t="s">
        <v>578</v>
      </c>
    </row>
    <row r="408" spans="1:11" ht="15">
      <c r="A408" s="210" t="s">
        <v>830</v>
      </c>
      <c r="B408" s="131" t="s">
        <v>14</v>
      </c>
      <c r="C408" s="649">
        <v>2</v>
      </c>
      <c r="D408" s="649">
        <v>2</v>
      </c>
      <c r="E408" s="649">
        <v>2</v>
      </c>
      <c r="F408" s="649" t="s">
        <v>421</v>
      </c>
      <c r="G408" s="649" t="s">
        <v>421</v>
      </c>
      <c r="H408" s="650" t="s">
        <v>421</v>
      </c>
      <c r="I408" s="650" t="s">
        <v>421</v>
      </c>
      <c r="J408" s="650" t="s">
        <v>421</v>
      </c>
      <c r="K408" s="650" t="s">
        <v>421</v>
      </c>
    </row>
    <row r="409" spans="1:11" ht="15">
      <c r="A409" s="210" t="s">
        <v>578</v>
      </c>
      <c r="B409" s="131" t="s">
        <v>15</v>
      </c>
      <c r="C409" s="649">
        <v>2</v>
      </c>
      <c r="D409" s="649">
        <v>2</v>
      </c>
      <c r="E409" s="649">
        <v>2</v>
      </c>
      <c r="F409" s="649" t="s">
        <v>421</v>
      </c>
      <c r="G409" s="649" t="s">
        <v>421</v>
      </c>
      <c r="H409" s="649" t="s">
        <v>421</v>
      </c>
      <c r="I409" s="650" t="s">
        <v>421</v>
      </c>
      <c r="J409" s="650" t="s">
        <v>421</v>
      </c>
      <c r="K409" s="650" t="s">
        <v>421</v>
      </c>
    </row>
    <row r="410" spans="1:11" ht="15">
      <c r="A410" s="210" t="s">
        <v>578</v>
      </c>
      <c r="B410" s="131" t="s">
        <v>16</v>
      </c>
      <c r="C410" s="653">
        <v>153.5</v>
      </c>
      <c r="D410" s="653">
        <v>153.5</v>
      </c>
      <c r="E410" s="653">
        <v>153.5</v>
      </c>
      <c r="F410" s="653" t="s">
        <v>421</v>
      </c>
      <c r="G410" s="653" t="s">
        <v>421</v>
      </c>
      <c r="H410" s="653" t="s">
        <v>421</v>
      </c>
      <c r="I410" s="654" t="s">
        <v>421</v>
      </c>
      <c r="J410" s="654" t="s">
        <v>421</v>
      </c>
      <c r="K410" s="654" t="s">
        <v>421</v>
      </c>
    </row>
    <row r="411" spans="1:11" ht="15">
      <c r="A411" s="210"/>
      <c r="B411" s="131" t="s">
        <v>17</v>
      </c>
      <c r="C411" s="653">
        <v>6</v>
      </c>
      <c r="D411" s="653">
        <v>6</v>
      </c>
      <c r="E411" s="653">
        <v>6</v>
      </c>
      <c r="F411" s="653" t="s">
        <v>421</v>
      </c>
      <c r="G411" s="653" t="s">
        <v>421</v>
      </c>
      <c r="H411" s="653" t="s">
        <v>421</v>
      </c>
      <c r="I411" s="654" t="s">
        <v>421</v>
      </c>
      <c r="J411" s="654" t="s">
        <v>421</v>
      </c>
      <c r="K411" s="654" t="s">
        <v>421</v>
      </c>
    </row>
    <row r="412" spans="1:11" ht="15">
      <c r="A412" s="210"/>
      <c r="B412" s="425" t="s">
        <v>0</v>
      </c>
      <c r="C412" s="653">
        <v>46.4</v>
      </c>
      <c r="D412" s="653">
        <v>46.4</v>
      </c>
      <c r="E412" s="653">
        <v>46.4</v>
      </c>
      <c r="F412" s="653" t="s">
        <v>421</v>
      </c>
      <c r="G412" s="653" t="s">
        <v>421</v>
      </c>
      <c r="H412" s="653" t="s">
        <v>421</v>
      </c>
      <c r="I412" s="653" t="s">
        <v>421</v>
      </c>
      <c r="J412" s="653" t="s">
        <v>421</v>
      </c>
      <c r="K412" s="656" t="s">
        <v>421</v>
      </c>
    </row>
    <row r="413" spans="1:11" ht="15">
      <c r="A413" s="212" t="s">
        <v>578</v>
      </c>
      <c r="B413" s="132" t="s">
        <v>578</v>
      </c>
      <c r="C413" s="649" t="s">
        <v>578</v>
      </c>
      <c r="D413" s="649" t="s">
        <v>578</v>
      </c>
      <c r="E413" s="649" t="s">
        <v>578</v>
      </c>
      <c r="F413" s="649" t="s">
        <v>578</v>
      </c>
      <c r="G413" s="649" t="s">
        <v>578</v>
      </c>
      <c r="H413" s="649" t="s">
        <v>578</v>
      </c>
      <c r="I413" s="649" t="s">
        <v>578</v>
      </c>
      <c r="J413" s="664" t="s">
        <v>578</v>
      </c>
      <c r="K413" s="665" t="s">
        <v>578</v>
      </c>
    </row>
    <row r="414" spans="1:11" ht="15">
      <c r="A414" s="211" t="s">
        <v>219</v>
      </c>
      <c r="B414" s="132" t="s">
        <v>14</v>
      </c>
      <c r="C414" s="649">
        <v>288</v>
      </c>
      <c r="D414" s="649">
        <v>284</v>
      </c>
      <c r="E414" s="649">
        <v>273</v>
      </c>
      <c r="F414" s="649">
        <v>11</v>
      </c>
      <c r="G414" s="649" t="s">
        <v>421</v>
      </c>
      <c r="H414" s="649">
        <v>4</v>
      </c>
      <c r="I414" s="649" t="s">
        <v>421</v>
      </c>
      <c r="J414" s="649" t="s">
        <v>421</v>
      </c>
      <c r="K414" s="657" t="s">
        <v>421</v>
      </c>
    </row>
    <row r="415" spans="1:11" ht="15">
      <c r="A415" s="212" t="s">
        <v>578</v>
      </c>
      <c r="B415" s="132" t="s">
        <v>15</v>
      </c>
      <c r="C415" s="649">
        <v>334</v>
      </c>
      <c r="D415" s="649">
        <v>287</v>
      </c>
      <c r="E415" s="649">
        <v>273</v>
      </c>
      <c r="F415" s="649">
        <v>14</v>
      </c>
      <c r="G415" s="649" t="s">
        <v>421</v>
      </c>
      <c r="H415" s="649">
        <v>47</v>
      </c>
      <c r="I415" s="649" t="s">
        <v>421</v>
      </c>
      <c r="J415" s="649" t="s">
        <v>421</v>
      </c>
      <c r="K415" s="657" t="s">
        <v>421</v>
      </c>
    </row>
    <row r="416" spans="1:11" ht="15">
      <c r="A416" s="212" t="s">
        <v>578</v>
      </c>
      <c r="B416" s="132" t="s">
        <v>16</v>
      </c>
      <c r="C416" s="653">
        <v>127.76347305389221</v>
      </c>
      <c r="D416" s="653">
        <v>139.38675958188153</v>
      </c>
      <c r="E416" s="653">
        <v>142.76923076923077</v>
      </c>
      <c r="F416" s="653">
        <v>73.42857142857143</v>
      </c>
      <c r="G416" s="649" t="s">
        <v>421</v>
      </c>
      <c r="H416" s="653">
        <v>56.787234042553195</v>
      </c>
      <c r="I416" s="653" t="s">
        <v>421</v>
      </c>
      <c r="J416" s="653" t="s">
        <v>421</v>
      </c>
      <c r="K416" s="658" t="s">
        <v>421</v>
      </c>
    </row>
    <row r="417" spans="1:11" ht="15">
      <c r="A417" s="212"/>
      <c r="B417" s="132" t="s">
        <v>17</v>
      </c>
      <c r="C417" s="653">
        <v>5.925149700598802</v>
      </c>
      <c r="D417" s="653">
        <v>6.090592334494773</v>
      </c>
      <c r="E417" s="653">
        <v>6.197802197802198</v>
      </c>
      <c r="F417" s="653">
        <v>4</v>
      </c>
      <c r="G417" s="649" t="s">
        <v>421</v>
      </c>
      <c r="H417" s="653">
        <v>4.914893617021277</v>
      </c>
      <c r="I417" s="653" t="s">
        <v>421</v>
      </c>
      <c r="J417" s="653" t="s">
        <v>421</v>
      </c>
      <c r="K417" s="658" t="s">
        <v>421</v>
      </c>
    </row>
    <row r="418" spans="1:11" ht="15">
      <c r="A418" s="212"/>
      <c r="B418" s="132" t="s">
        <v>0</v>
      </c>
      <c r="C418" s="653">
        <v>58.6</v>
      </c>
      <c r="D418" s="653">
        <v>62</v>
      </c>
      <c r="E418" s="653">
        <v>61</v>
      </c>
      <c r="F418" s="653">
        <v>103.5</v>
      </c>
      <c r="G418" s="653" t="s">
        <v>421</v>
      </c>
      <c r="H418" s="653">
        <v>15.8</v>
      </c>
      <c r="I418" s="653" t="s">
        <v>421</v>
      </c>
      <c r="J418" s="653" t="s">
        <v>421</v>
      </c>
      <c r="K418" s="658" t="s">
        <v>421</v>
      </c>
    </row>
    <row r="419" spans="1:11" ht="15">
      <c r="A419" s="209" t="s">
        <v>875</v>
      </c>
      <c r="B419" s="132" t="s">
        <v>578</v>
      </c>
      <c r="C419" s="649" t="s">
        <v>578</v>
      </c>
      <c r="D419" s="649" t="s">
        <v>578</v>
      </c>
      <c r="E419" s="649" t="s">
        <v>578</v>
      </c>
      <c r="F419" s="649" t="s">
        <v>578</v>
      </c>
      <c r="G419" s="649" t="s">
        <v>578</v>
      </c>
      <c r="H419" s="649" t="s">
        <v>578</v>
      </c>
      <c r="I419" s="649" t="s">
        <v>578</v>
      </c>
      <c r="J419" s="664" t="s">
        <v>578</v>
      </c>
      <c r="K419" s="665" t="s">
        <v>578</v>
      </c>
    </row>
    <row r="420" spans="1:11" ht="15">
      <c r="A420" s="210" t="s">
        <v>827</v>
      </c>
      <c r="B420" s="132" t="s">
        <v>14</v>
      </c>
      <c r="C420" s="649">
        <v>288</v>
      </c>
      <c r="D420" s="649">
        <v>284</v>
      </c>
      <c r="E420" s="649">
        <v>273</v>
      </c>
      <c r="F420" s="649">
        <v>11</v>
      </c>
      <c r="G420" s="649" t="s">
        <v>421</v>
      </c>
      <c r="H420" s="649">
        <v>4</v>
      </c>
      <c r="I420" s="649" t="s">
        <v>421</v>
      </c>
      <c r="J420" s="649" t="s">
        <v>421</v>
      </c>
      <c r="K420" s="657" t="s">
        <v>421</v>
      </c>
    </row>
    <row r="421" spans="1:11" ht="15">
      <c r="A421" s="212" t="s">
        <v>578</v>
      </c>
      <c r="B421" s="132" t="s">
        <v>15</v>
      </c>
      <c r="C421" s="649">
        <v>334</v>
      </c>
      <c r="D421" s="649">
        <v>287</v>
      </c>
      <c r="E421" s="649">
        <v>273</v>
      </c>
      <c r="F421" s="649">
        <v>14</v>
      </c>
      <c r="G421" s="649" t="s">
        <v>421</v>
      </c>
      <c r="H421" s="649">
        <v>47</v>
      </c>
      <c r="I421" s="649" t="s">
        <v>421</v>
      </c>
      <c r="J421" s="649" t="s">
        <v>421</v>
      </c>
      <c r="K421" s="657" t="s">
        <v>421</v>
      </c>
    </row>
    <row r="422" spans="1:11" ht="15">
      <c r="A422" s="212" t="s">
        <v>578</v>
      </c>
      <c r="B422" s="132" t="s">
        <v>16</v>
      </c>
      <c r="C422" s="653">
        <v>127.76347305389221</v>
      </c>
      <c r="D422" s="653">
        <v>139.38675958188153</v>
      </c>
      <c r="E422" s="653">
        <v>142.76923076923077</v>
      </c>
      <c r="F422" s="653">
        <v>73.42857142857143</v>
      </c>
      <c r="G422" s="649" t="s">
        <v>421</v>
      </c>
      <c r="H422" s="653">
        <v>56.787234042553195</v>
      </c>
      <c r="I422" s="653" t="s">
        <v>421</v>
      </c>
      <c r="J422" s="653" t="s">
        <v>421</v>
      </c>
      <c r="K422" s="658" t="s">
        <v>421</v>
      </c>
    </row>
    <row r="423" spans="1:11" ht="15">
      <c r="A423" s="212"/>
      <c r="B423" s="132" t="s">
        <v>17</v>
      </c>
      <c r="C423" s="653">
        <v>5.925149700598802</v>
      </c>
      <c r="D423" s="653">
        <v>6.090592334494773</v>
      </c>
      <c r="E423" s="653">
        <v>6.197802197802198</v>
      </c>
      <c r="F423" s="653">
        <v>4</v>
      </c>
      <c r="G423" s="649" t="s">
        <v>421</v>
      </c>
      <c r="H423" s="653">
        <v>4.914893617021277</v>
      </c>
      <c r="I423" s="653" t="s">
        <v>421</v>
      </c>
      <c r="J423" s="653" t="s">
        <v>421</v>
      </c>
      <c r="K423" s="658" t="s">
        <v>421</v>
      </c>
    </row>
    <row r="424" spans="1:11" ht="15">
      <c r="A424" s="212"/>
      <c r="B424" s="132" t="s">
        <v>0</v>
      </c>
      <c r="C424" s="653">
        <v>58.6</v>
      </c>
      <c r="D424" s="653">
        <v>62</v>
      </c>
      <c r="E424" s="653">
        <v>61</v>
      </c>
      <c r="F424" s="653">
        <v>103.5</v>
      </c>
      <c r="G424" s="653" t="s">
        <v>421</v>
      </c>
      <c r="H424" s="653">
        <v>15.8</v>
      </c>
      <c r="I424" s="653" t="s">
        <v>421</v>
      </c>
      <c r="J424" s="653" t="s">
        <v>421</v>
      </c>
      <c r="K424" s="658" t="s">
        <v>421</v>
      </c>
    </row>
    <row r="425" spans="1:11" ht="15">
      <c r="A425" s="212" t="s">
        <v>578</v>
      </c>
      <c r="B425" s="132" t="s">
        <v>578</v>
      </c>
      <c r="C425" s="649" t="s">
        <v>578</v>
      </c>
      <c r="D425" s="649" t="s">
        <v>578</v>
      </c>
      <c r="E425" s="649" t="s">
        <v>578</v>
      </c>
      <c r="F425" s="649" t="s">
        <v>578</v>
      </c>
      <c r="G425" s="649" t="s">
        <v>578</v>
      </c>
      <c r="H425" s="649" t="s">
        <v>578</v>
      </c>
      <c r="I425" s="649" t="s">
        <v>578</v>
      </c>
      <c r="J425" s="664" t="s">
        <v>578</v>
      </c>
      <c r="K425" s="665" t="s">
        <v>578</v>
      </c>
    </row>
    <row r="426" spans="1:11" ht="15">
      <c r="A426" s="211" t="s">
        <v>228</v>
      </c>
      <c r="B426" s="132" t="s">
        <v>14</v>
      </c>
      <c r="C426" s="649">
        <v>75</v>
      </c>
      <c r="D426" s="649">
        <v>75</v>
      </c>
      <c r="E426" s="649">
        <v>75</v>
      </c>
      <c r="F426" s="649" t="s">
        <v>421</v>
      </c>
      <c r="G426" s="649" t="s">
        <v>421</v>
      </c>
      <c r="H426" s="649" t="s">
        <v>421</v>
      </c>
      <c r="I426" s="649" t="s">
        <v>421</v>
      </c>
      <c r="J426" s="649" t="s">
        <v>421</v>
      </c>
      <c r="K426" s="657" t="s">
        <v>421</v>
      </c>
    </row>
    <row r="427" spans="1:11" ht="15">
      <c r="A427" s="212" t="s">
        <v>578</v>
      </c>
      <c r="B427" s="132" t="s">
        <v>15</v>
      </c>
      <c r="C427" s="649">
        <v>75</v>
      </c>
      <c r="D427" s="649">
        <v>75</v>
      </c>
      <c r="E427" s="649">
        <v>75</v>
      </c>
      <c r="F427" s="649" t="s">
        <v>421</v>
      </c>
      <c r="G427" s="649" t="s">
        <v>421</v>
      </c>
      <c r="H427" s="649" t="s">
        <v>421</v>
      </c>
      <c r="I427" s="649" t="s">
        <v>421</v>
      </c>
      <c r="J427" s="649" t="s">
        <v>421</v>
      </c>
      <c r="K427" s="657" t="s">
        <v>421</v>
      </c>
    </row>
    <row r="428" spans="1:11" ht="15">
      <c r="A428" s="212" t="s">
        <v>578</v>
      </c>
      <c r="B428" s="132" t="s">
        <v>16</v>
      </c>
      <c r="C428" s="653">
        <v>138.57333333333332</v>
      </c>
      <c r="D428" s="653">
        <v>138.6</v>
      </c>
      <c r="E428" s="653">
        <v>138.6</v>
      </c>
      <c r="F428" s="653" t="s">
        <v>421</v>
      </c>
      <c r="G428" s="653" t="s">
        <v>421</v>
      </c>
      <c r="H428" s="653" t="s">
        <v>421</v>
      </c>
      <c r="I428" s="653" t="s">
        <v>421</v>
      </c>
      <c r="J428" s="653" t="s">
        <v>421</v>
      </c>
      <c r="K428" s="658" t="s">
        <v>421</v>
      </c>
    </row>
    <row r="429" spans="1:11" ht="15">
      <c r="A429" s="212"/>
      <c r="B429" s="132" t="s">
        <v>17</v>
      </c>
      <c r="C429" s="653">
        <v>5.493333333333333</v>
      </c>
      <c r="D429" s="653">
        <v>5.5</v>
      </c>
      <c r="E429" s="653">
        <v>5.5</v>
      </c>
      <c r="F429" s="653" t="s">
        <v>421</v>
      </c>
      <c r="G429" s="653" t="s">
        <v>421</v>
      </c>
      <c r="H429" s="653" t="s">
        <v>421</v>
      </c>
      <c r="I429" s="653" t="s">
        <v>421</v>
      </c>
      <c r="J429" s="653" t="s">
        <v>421</v>
      </c>
      <c r="K429" s="658" t="s">
        <v>421</v>
      </c>
    </row>
    <row r="430" spans="1:11" ht="15">
      <c r="A430" s="212"/>
      <c r="B430" s="132" t="s">
        <v>0</v>
      </c>
      <c r="C430" s="653">
        <v>51.1</v>
      </c>
      <c r="D430" s="653">
        <v>51.1</v>
      </c>
      <c r="E430" s="653">
        <v>51.1</v>
      </c>
      <c r="F430" s="653" t="s">
        <v>421</v>
      </c>
      <c r="G430" s="653" t="s">
        <v>421</v>
      </c>
      <c r="H430" s="653" t="s">
        <v>421</v>
      </c>
      <c r="I430" s="653" t="s">
        <v>421</v>
      </c>
      <c r="J430" s="653" t="s">
        <v>421</v>
      </c>
      <c r="K430" s="658" t="s">
        <v>421</v>
      </c>
    </row>
    <row r="431" spans="1:11" ht="15">
      <c r="A431" s="209" t="s">
        <v>875</v>
      </c>
      <c r="B431" s="132" t="s">
        <v>578</v>
      </c>
      <c r="C431" s="649" t="s">
        <v>578</v>
      </c>
      <c r="D431" s="649" t="s">
        <v>578</v>
      </c>
      <c r="E431" s="649" t="s">
        <v>578</v>
      </c>
      <c r="F431" s="649" t="s">
        <v>578</v>
      </c>
      <c r="G431" s="649" t="s">
        <v>578</v>
      </c>
      <c r="H431" s="649" t="s">
        <v>578</v>
      </c>
      <c r="I431" s="649" t="s">
        <v>578</v>
      </c>
      <c r="J431" s="664" t="s">
        <v>578</v>
      </c>
      <c r="K431" s="665" t="s">
        <v>578</v>
      </c>
    </row>
    <row r="432" spans="1:11" ht="15">
      <c r="A432" s="210" t="s">
        <v>827</v>
      </c>
      <c r="B432" s="132" t="s">
        <v>14</v>
      </c>
      <c r="C432" s="649">
        <v>75</v>
      </c>
      <c r="D432" s="649">
        <v>75</v>
      </c>
      <c r="E432" s="649">
        <v>75</v>
      </c>
      <c r="F432" s="649" t="s">
        <v>421</v>
      </c>
      <c r="G432" s="649" t="s">
        <v>421</v>
      </c>
      <c r="H432" s="649" t="s">
        <v>421</v>
      </c>
      <c r="I432" s="649" t="s">
        <v>421</v>
      </c>
      <c r="J432" s="649" t="s">
        <v>421</v>
      </c>
      <c r="K432" s="657" t="s">
        <v>421</v>
      </c>
    </row>
    <row r="433" spans="1:11" ht="15">
      <c r="A433" s="212" t="s">
        <v>578</v>
      </c>
      <c r="B433" s="132" t="s">
        <v>15</v>
      </c>
      <c r="C433" s="649">
        <v>75</v>
      </c>
      <c r="D433" s="649">
        <v>75</v>
      </c>
      <c r="E433" s="649">
        <v>75</v>
      </c>
      <c r="F433" s="649" t="s">
        <v>421</v>
      </c>
      <c r="G433" s="649" t="s">
        <v>421</v>
      </c>
      <c r="H433" s="649" t="s">
        <v>421</v>
      </c>
      <c r="I433" s="649" t="s">
        <v>421</v>
      </c>
      <c r="J433" s="649" t="s">
        <v>421</v>
      </c>
      <c r="K433" s="657" t="s">
        <v>421</v>
      </c>
    </row>
    <row r="434" spans="1:11" ht="15">
      <c r="A434" s="212" t="s">
        <v>578</v>
      </c>
      <c r="B434" s="132" t="s">
        <v>16</v>
      </c>
      <c r="C434" s="653">
        <v>138.57333333333332</v>
      </c>
      <c r="D434" s="653">
        <v>138.6</v>
      </c>
      <c r="E434" s="653">
        <v>138.6</v>
      </c>
      <c r="F434" s="653" t="s">
        <v>421</v>
      </c>
      <c r="G434" s="653" t="s">
        <v>421</v>
      </c>
      <c r="H434" s="653" t="s">
        <v>421</v>
      </c>
      <c r="I434" s="653" t="s">
        <v>421</v>
      </c>
      <c r="J434" s="653" t="s">
        <v>421</v>
      </c>
      <c r="K434" s="658" t="s">
        <v>421</v>
      </c>
    </row>
    <row r="435" spans="1:11" ht="15">
      <c r="A435" s="212"/>
      <c r="B435" s="132" t="s">
        <v>17</v>
      </c>
      <c r="C435" s="653">
        <v>5.493333333333333</v>
      </c>
      <c r="D435" s="653">
        <v>5.5</v>
      </c>
      <c r="E435" s="653">
        <v>5.5</v>
      </c>
      <c r="F435" s="653" t="s">
        <v>421</v>
      </c>
      <c r="G435" s="653" t="s">
        <v>421</v>
      </c>
      <c r="H435" s="653" t="s">
        <v>421</v>
      </c>
      <c r="I435" s="653" t="s">
        <v>421</v>
      </c>
      <c r="J435" s="653" t="s">
        <v>421</v>
      </c>
      <c r="K435" s="658" t="s">
        <v>421</v>
      </c>
    </row>
    <row r="436" spans="1:11" ht="15">
      <c r="A436" s="212"/>
      <c r="B436" s="132" t="s">
        <v>0</v>
      </c>
      <c r="C436" s="653">
        <v>51.1</v>
      </c>
      <c r="D436" s="653">
        <v>51.1</v>
      </c>
      <c r="E436" s="653">
        <v>51.1</v>
      </c>
      <c r="F436" s="653" t="s">
        <v>421</v>
      </c>
      <c r="G436" s="653" t="s">
        <v>421</v>
      </c>
      <c r="H436" s="653" t="s">
        <v>421</v>
      </c>
      <c r="I436" s="653" t="s">
        <v>421</v>
      </c>
      <c r="J436" s="653" t="s">
        <v>421</v>
      </c>
      <c r="K436" s="658" t="s">
        <v>421</v>
      </c>
    </row>
    <row r="437" spans="1:11" ht="15">
      <c r="A437" s="212" t="s">
        <v>578</v>
      </c>
      <c r="B437" s="132" t="s">
        <v>578</v>
      </c>
      <c r="C437" s="649" t="s">
        <v>578</v>
      </c>
      <c r="D437" s="649" t="s">
        <v>578</v>
      </c>
      <c r="E437" s="649" t="s">
        <v>578</v>
      </c>
      <c r="F437" s="649" t="s">
        <v>578</v>
      </c>
      <c r="G437" s="649" t="s">
        <v>578</v>
      </c>
      <c r="H437" s="649" t="s">
        <v>578</v>
      </c>
      <c r="I437" s="649" t="s">
        <v>578</v>
      </c>
      <c r="J437" s="664" t="s">
        <v>578</v>
      </c>
      <c r="K437" s="665" t="s">
        <v>578</v>
      </c>
    </row>
    <row r="438" spans="1:11" ht="15">
      <c r="A438" s="211" t="s">
        <v>236</v>
      </c>
      <c r="B438" s="132" t="s">
        <v>14</v>
      </c>
      <c r="C438" s="649">
        <v>181</v>
      </c>
      <c r="D438" s="649">
        <v>170</v>
      </c>
      <c r="E438" s="649">
        <v>159</v>
      </c>
      <c r="F438" s="649">
        <v>11</v>
      </c>
      <c r="G438" s="649" t="s">
        <v>421</v>
      </c>
      <c r="H438" s="649">
        <v>11</v>
      </c>
      <c r="I438" s="649" t="s">
        <v>421</v>
      </c>
      <c r="J438" s="649" t="s">
        <v>421</v>
      </c>
      <c r="K438" s="657" t="s">
        <v>421</v>
      </c>
    </row>
    <row r="439" spans="1:11" ht="15">
      <c r="A439" s="212" t="s">
        <v>578</v>
      </c>
      <c r="B439" s="132" t="s">
        <v>15</v>
      </c>
      <c r="C439" s="649">
        <v>391</v>
      </c>
      <c r="D439" s="649">
        <v>175</v>
      </c>
      <c r="E439" s="649">
        <v>160</v>
      </c>
      <c r="F439" s="649">
        <v>15</v>
      </c>
      <c r="G439" s="649" t="s">
        <v>421</v>
      </c>
      <c r="H439" s="649">
        <v>216</v>
      </c>
      <c r="I439" s="649" t="s">
        <v>421</v>
      </c>
      <c r="J439" s="649" t="s">
        <v>421</v>
      </c>
      <c r="K439" s="657" t="s">
        <v>421</v>
      </c>
    </row>
    <row r="440" spans="1:11" ht="15">
      <c r="A440" s="212" t="s">
        <v>578</v>
      </c>
      <c r="B440" s="132" t="s">
        <v>16</v>
      </c>
      <c r="C440" s="653">
        <v>95.25063938618926</v>
      </c>
      <c r="D440" s="653">
        <v>147.69714285714286</v>
      </c>
      <c r="E440" s="653">
        <v>149.675</v>
      </c>
      <c r="F440" s="653">
        <v>126.6</v>
      </c>
      <c r="G440" s="649" t="s">
        <v>421</v>
      </c>
      <c r="H440" s="653">
        <v>52.75925925925926</v>
      </c>
      <c r="I440" s="653" t="s">
        <v>421</v>
      </c>
      <c r="J440" s="653" t="s">
        <v>421</v>
      </c>
      <c r="K440" s="658" t="s">
        <v>421</v>
      </c>
    </row>
    <row r="441" spans="1:11" ht="15">
      <c r="A441" s="212"/>
      <c r="B441" s="132" t="s">
        <v>17</v>
      </c>
      <c r="C441" s="653">
        <v>4.217391304347826</v>
      </c>
      <c r="D441" s="653">
        <v>5.662857142857143</v>
      </c>
      <c r="E441" s="653">
        <v>5.7125</v>
      </c>
      <c r="F441" s="653">
        <v>5.133333333333334</v>
      </c>
      <c r="G441" s="649" t="s">
        <v>421</v>
      </c>
      <c r="H441" s="653">
        <v>3.0462962962962963</v>
      </c>
      <c r="I441" s="653" t="s">
        <v>421</v>
      </c>
      <c r="J441" s="653" t="s">
        <v>421</v>
      </c>
      <c r="K441" s="658" t="s">
        <v>421</v>
      </c>
    </row>
    <row r="442" spans="1:11" ht="15">
      <c r="A442" s="212"/>
      <c r="B442" s="132" t="s">
        <v>0</v>
      </c>
      <c r="C442" s="653">
        <v>40.8</v>
      </c>
      <c r="D442" s="653">
        <v>54.2</v>
      </c>
      <c r="E442" s="653">
        <v>55</v>
      </c>
      <c r="F442" s="653">
        <v>43</v>
      </c>
      <c r="G442" s="653" t="s">
        <v>421</v>
      </c>
      <c r="H442" s="653">
        <v>18.1</v>
      </c>
      <c r="I442" s="653" t="s">
        <v>421</v>
      </c>
      <c r="J442" s="653" t="s">
        <v>421</v>
      </c>
      <c r="K442" s="658" t="s">
        <v>421</v>
      </c>
    </row>
    <row r="443" spans="1:11" ht="15">
      <c r="A443" s="209" t="s">
        <v>875</v>
      </c>
      <c r="B443" s="132" t="s">
        <v>578</v>
      </c>
      <c r="C443" s="649" t="s">
        <v>578</v>
      </c>
      <c r="D443" s="649" t="s">
        <v>578</v>
      </c>
      <c r="E443" s="649" t="s">
        <v>578</v>
      </c>
      <c r="F443" s="649" t="s">
        <v>578</v>
      </c>
      <c r="G443" s="649" t="s">
        <v>578</v>
      </c>
      <c r="H443" s="649" t="s">
        <v>578</v>
      </c>
      <c r="I443" s="649" t="s">
        <v>578</v>
      </c>
      <c r="J443" s="664" t="s">
        <v>578</v>
      </c>
      <c r="K443" s="665" t="s">
        <v>578</v>
      </c>
    </row>
    <row r="444" spans="1:11" ht="15">
      <c r="A444" s="210" t="s">
        <v>827</v>
      </c>
      <c r="B444" s="132" t="s">
        <v>14</v>
      </c>
      <c r="C444" s="649">
        <v>178</v>
      </c>
      <c r="D444" s="649">
        <v>170</v>
      </c>
      <c r="E444" s="649">
        <v>159</v>
      </c>
      <c r="F444" s="649">
        <v>11</v>
      </c>
      <c r="G444" s="649" t="s">
        <v>421</v>
      </c>
      <c r="H444" s="649">
        <v>8</v>
      </c>
      <c r="I444" s="649" t="s">
        <v>421</v>
      </c>
      <c r="J444" s="649" t="s">
        <v>421</v>
      </c>
      <c r="K444" s="657" t="s">
        <v>421</v>
      </c>
    </row>
    <row r="445" spans="1:11" ht="15">
      <c r="A445" s="212" t="s">
        <v>578</v>
      </c>
      <c r="B445" s="132" t="s">
        <v>15</v>
      </c>
      <c r="C445" s="649">
        <v>286</v>
      </c>
      <c r="D445" s="649">
        <v>175</v>
      </c>
      <c r="E445" s="649">
        <v>160</v>
      </c>
      <c r="F445" s="649">
        <v>15</v>
      </c>
      <c r="G445" s="649" t="s">
        <v>421</v>
      </c>
      <c r="H445" s="649">
        <v>111</v>
      </c>
      <c r="I445" s="649" t="s">
        <v>421</v>
      </c>
      <c r="J445" s="649" t="s">
        <v>421</v>
      </c>
      <c r="K445" s="657" t="s">
        <v>421</v>
      </c>
    </row>
    <row r="446" spans="1:11" ht="15">
      <c r="A446" s="212" t="s">
        <v>578</v>
      </c>
      <c r="B446" s="132" t="s">
        <v>16</v>
      </c>
      <c r="C446" s="653">
        <v>110.04195804195804</v>
      </c>
      <c r="D446" s="653">
        <v>147.69714285714286</v>
      </c>
      <c r="E446" s="653">
        <v>149.675</v>
      </c>
      <c r="F446" s="653">
        <v>126.6</v>
      </c>
      <c r="G446" s="649" t="s">
        <v>421</v>
      </c>
      <c r="H446" s="653">
        <v>50.67567567567568</v>
      </c>
      <c r="I446" s="653" t="s">
        <v>421</v>
      </c>
      <c r="J446" s="653" t="s">
        <v>421</v>
      </c>
      <c r="K446" s="658" t="s">
        <v>421</v>
      </c>
    </row>
    <row r="447" spans="1:11" ht="15">
      <c r="A447" s="212"/>
      <c r="B447" s="132" t="s">
        <v>17</v>
      </c>
      <c r="C447" s="653">
        <v>4.576923076923077</v>
      </c>
      <c r="D447" s="653">
        <v>5.662857142857143</v>
      </c>
      <c r="E447" s="653">
        <v>5.7125</v>
      </c>
      <c r="F447" s="653">
        <v>5.133333333333334</v>
      </c>
      <c r="G447" s="649" t="s">
        <v>421</v>
      </c>
      <c r="H447" s="653">
        <v>2.864864864864865</v>
      </c>
      <c r="I447" s="653" t="s">
        <v>421</v>
      </c>
      <c r="J447" s="653" t="s">
        <v>421</v>
      </c>
      <c r="K447" s="658" t="s">
        <v>421</v>
      </c>
    </row>
    <row r="448" spans="1:11" ht="15">
      <c r="A448" s="212"/>
      <c r="B448" s="132" t="s">
        <v>0</v>
      </c>
      <c r="C448" s="653">
        <v>46.7</v>
      </c>
      <c r="D448" s="653">
        <v>54.2</v>
      </c>
      <c r="E448" s="653">
        <v>55</v>
      </c>
      <c r="F448" s="653">
        <v>43</v>
      </c>
      <c r="G448" s="653" t="s">
        <v>421</v>
      </c>
      <c r="H448" s="653">
        <v>19.4</v>
      </c>
      <c r="I448" s="653" t="s">
        <v>421</v>
      </c>
      <c r="J448" s="653" t="s">
        <v>421</v>
      </c>
      <c r="K448" s="658" t="s">
        <v>421</v>
      </c>
    </row>
    <row r="449" spans="1:11" ht="15">
      <c r="A449" s="210" t="s">
        <v>829</v>
      </c>
      <c r="B449" s="132" t="s">
        <v>14</v>
      </c>
      <c r="C449" s="649">
        <v>3</v>
      </c>
      <c r="D449" s="649" t="s">
        <v>421</v>
      </c>
      <c r="E449" s="649" t="s">
        <v>421</v>
      </c>
      <c r="F449" s="649" t="s">
        <v>421</v>
      </c>
      <c r="G449" s="649" t="s">
        <v>421</v>
      </c>
      <c r="H449" s="649">
        <v>3</v>
      </c>
      <c r="I449" s="649" t="s">
        <v>421</v>
      </c>
      <c r="J449" s="649" t="s">
        <v>421</v>
      </c>
      <c r="K449" s="657" t="s">
        <v>421</v>
      </c>
    </row>
    <row r="450" spans="1:11" ht="15">
      <c r="A450" s="212" t="s">
        <v>578</v>
      </c>
      <c r="B450" s="132" t="s">
        <v>15</v>
      </c>
      <c r="C450" s="649">
        <v>105</v>
      </c>
      <c r="D450" s="649" t="s">
        <v>421</v>
      </c>
      <c r="E450" s="649" t="s">
        <v>421</v>
      </c>
      <c r="F450" s="649" t="s">
        <v>421</v>
      </c>
      <c r="G450" s="649" t="s">
        <v>421</v>
      </c>
      <c r="H450" s="649">
        <v>105</v>
      </c>
      <c r="I450" s="649" t="s">
        <v>421</v>
      </c>
      <c r="J450" s="649" t="s">
        <v>421</v>
      </c>
      <c r="K450" s="657" t="s">
        <v>421</v>
      </c>
    </row>
    <row r="451" spans="1:11" ht="15">
      <c r="A451" s="212" t="s">
        <v>578</v>
      </c>
      <c r="B451" s="132" t="s">
        <v>16</v>
      </c>
      <c r="C451" s="653">
        <v>54.96190476190476</v>
      </c>
      <c r="D451" s="653" t="s">
        <v>421</v>
      </c>
      <c r="E451" s="653" t="s">
        <v>421</v>
      </c>
      <c r="F451" s="653" t="s">
        <v>421</v>
      </c>
      <c r="G451" s="653" t="s">
        <v>421</v>
      </c>
      <c r="H451" s="653">
        <v>55</v>
      </c>
      <c r="I451" s="653" t="s">
        <v>421</v>
      </c>
      <c r="J451" s="653" t="s">
        <v>421</v>
      </c>
      <c r="K451" s="658" t="s">
        <v>421</v>
      </c>
    </row>
    <row r="452" spans="1:11" ht="15">
      <c r="A452" s="212"/>
      <c r="B452" s="132" t="s">
        <v>17</v>
      </c>
      <c r="C452" s="653">
        <v>3.238095238095238</v>
      </c>
      <c r="D452" s="653" t="s">
        <v>421</v>
      </c>
      <c r="E452" s="653" t="s">
        <v>421</v>
      </c>
      <c r="F452" s="653" t="s">
        <v>421</v>
      </c>
      <c r="G452" s="653" t="s">
        <v>421</v>
      </c>
      <c r="H452" s="653">
        <v>3.2</v>
      </c>
      <c r="I452" s="653" t="s">
        <v>421</v>
      </c>
      <c r="J452" s="653" t="s">
        <v>421</v>
      </c>
      <c r="K452" s="658" t="s">
        <v>421</v>
      </c>
    </row>
    <row r="453" spans="1:11" ht="15">
      <c r="A453" s="212"/>
      <c r="B453" s="132" t="s">
        <v>0</v>
      </c>
      <c r="C453" s="653">
        <v>17</v>
      </c>
      <c r="D453" s="653" t="s">
        <v>421</v>
      </c>
      <c r="E453" s="653" t="s">
        <v>421</v>
      </c>
      <c r="F453" s="653" t="s">
        <v>421</v>
      </c>
      <c r="G453" s="653" t="s">
        <v>421</v>
      </c>
      <c r="H453" s="653">
        <v>17</v>
      </c>
      <c r="I453" s="653" t="s">
        <v>421</v>
      </c>
      <c r="J453" s="653" t="s">
        <v>421</v>
      </c>
      <c r="K453" s="658" t="s">
        <v>421</v>
      </c>
    </row>
    <row r="454" spans="1:11" ht="15">
      <c r="A454" s="212" t="s">
        <v>578</v>
      </c>
      <c r="B454" s="132" t="s">
        <v>578</v>
      </c>
      <c r="C454" s="649" t="s">
        <v>578</v>
      </c>
      <c r="D454" s="649" t="s">
        <v>578</v>
      </c>
      <c r="E454" s="649" t="s">
        <v>578</v>
      </c>
      <c r="F454" s="649" t="s">
        <v>578</v>
      </c>
      <c r="G454" s="649" t="s">
        <v>578</v>
      </c>
      <c r="H454" s="649" t="s">
        <v>578</v>
      </c>
      <c r="I454" s="649" t="s">
        <v>578</v>
      </c>
      <c r="J454" s="664" t="s">
        <v>578</v>
      </c>
      <c r="K454" s="665" t="s">
        <v>578</v>
      </c>
    </row>
    <row r="455" spans="1:11" ht="15">
      <c r="A455" s="211" t="s">
        <v>247</v>
      </c>
      <c r="B455" s="132" t="s">
        <v>14</v>
      </c>
      <c r="C455" s="649">
        <v>73</v>
      </c>
      <c r="D455" s="649">
        <v>73</v>
      </c>
      <c r="E455" s="649">
        <v>73</v>
      </c>
      <c r="F455" s="649" t="s">
        <v>421</v>
      </c>
      <c r="G455" s="649" t="s">
        <v>421</v>
      </c>
      <c r="H455" s="649" t="s">
        <v>421</v>
      </c>
      <c r="I455" s="649" t="s">
        <v>421</v>
      </c>
      <c r="J455" s="649" t="s">
        <v>421</v>
      </c>
      <c r="K455" s="657" t="s">
        <v>421</v>
      </c>
    </row>
    <row r="456" spans="1:11" ht="15">
      <c r="A456" s="212" t="s">
        <v>578</v>
      </c>
      <c r="B456" s="132" t="s">
        <v>15</v>
      </c>
      <c r="C456" s="649">
        <v>73</v>
      </c>
      <c r="D456" s="649">
        <v>73</v>
      </c>
      <c r="E456" s="649">
        <v>73</v>
      </c>
      <c r="F456" s="649" t="s">
        <v>421</v>
      </c>
      <c r="G456" s="649" t="s">
        <v>421</v>
      </c>
      <c r="H456" s="649" t="s">
        <v>421</v>
      </c>
      <c r="I456" s="649" t="s">
        <v>421</v>
      </c>
      <c r="J456" s="649" t="s">
        <v>421</v>
      </c>
      <c r="K456" s="657" t="s">
        <v>421</v>
      </c>
    </row>
    <row r="457" spans="1:11" ht="15">
      <c r="A457" s="212" t="s">
        <v>578</v>
      </c>
      <c r="B457" s="132" t="s">
        <v>16</v>
      </c>
      <c r="C457" s="653">
        <v>147.8904109589041</v>
      </c>
      <c r="D457" s="653">
        <v>147.9</v>
      </c>
      <c r="E457" s="653">
        <v>147.9</v>
      </c>
      <c r="F457" s="653" t="s">
        <v>421</v>
      </c>
      <c r="G457" s="653" t="s">
        <v>421</v>
      </c>
      <c r="H457" s="653" t="s">
        <v>421</v>
      </c>
      <c r="I457" s="653" t="s">
        <v>421</v>
      </c>
      <c r="J457" s="653" t="s">
        <v>421</v>
      </c>
      <c r="K457" s="658" t="s">
        <v>421</v>
      </c>
    </row>
    <row r="458" spans="1:11" ht="15">
      <c r="A458" s="212"/>
      <c r="B458" s="132" t="s">
        <v>17</v>
      </c>
      <c r="C458" s="653">
        <v>5.794520547945205</v>
      </c>
      <c r="D458" s="653">
        <v>5.8</v>
      </c>
      <c r="E458" s="653">
        <v>5.8</v>
      </c>
      <c r="F458" s="653" t="s">
        <v>421</v>
      </c>
      <c r="G458" s="653" t="s">
        <v>421</v>
      </c>
      <c r="H458" s="653" t="s">
        <v>421</v>
      </c>
      <c r="I458" s="653" t="s">
        <v>421</v>
      </c>
      <c r="J458" s="653" t="s">
        <v>421</v>
      </c>
      <c r="K458" s="658" t="s">
        <v>421</v>
      </c>
    </row>
    <row r="459" spans="1:11" ht="15">
      <c r="A459" s="212"/>
      <c r="B459" s="132" t="s">
        <v>0</v>
      </c>
      <c r="C459" s="653">
        <v>65.3</v>
      </c>
      <c r="D459" s="653">
        <v>65.3</v>
      </c>
      <c r="E459" s="653">
        <v>65.3</v>
      </c>
      <c r="F459" s="653" t="s">
        <v>421</v>
      </c>
      <c r="G459" s="653" t="s">
        <v>421</v>
      </c>
      <c r="H459" s="653" t="s">
        <v>421</v>
      </c>
      <c r="I459" s="653" t="s">
        <v>421</v>
      </c>
      <c r="J459" s="653" t="s">
        <v>421</v>
      </c>
      <c r="K459" s="658" t="s">
        <v>421</v>
      </c>
    </row>
    <row r="460" spans="1:11" ht="15">
      <c r="A460" s="209" t="s">
        <v>875</v>
      </c>
      <c r="B460" s="132" t="s">
        <v>578</v>
      </c>
      <c r="C460" s="649" t="s">
        <v>578</v>
      </c>
      <c r="D460" s="649" t="s">
        <v>578</v>
      </c>
      <c r="E460" s="649" t="s">
        <v>578</v>
      </c>
      <c r="F460" s="649" t="s">
        <v>578</v>
      </c>
      <c r="G460" s="649" t="s">
        <v>578</v>
      </c>
      <c r="H460" s="649" t="s">
        <v>578</v>
      </c>
      <c r="I460" s="649" t="s">
        <v>578</v>
      </c>
      <c r="J460" s="664" t="s">
        <v>578</v>
      </c>
      <c r="K460" s="665" t="s">
        <v>578</v>
      </c>
    </row>
    <row r="461" spans="1:11" ht="15">
      <c r="A461" s="210" t="s">
        <v>827</v>
      </c>
      <c r="B461" s="132" t="s">
        <v>14</v>
      </c>
      <c r="C461" s="649">
        <v>73</v>
      </c>
      <c r="D461" s="649">
        <v>73</v>
      </c>
      <c r="E461" s="649">
        <v>73</v>
      </c>
      <c r="F461" s="649" t="s">
        <v>421</v>
      </c>
      <c r="G461" s="649" t="s">
        <v>421</v>
      </c>
      <c r="H461" s="649" t="s">
        <v>421</v>
      </c>
      <c r="I461" s="649" t="s">
        <v>421</v>
      </c>
      <c r="J461" s="649" t="s">
        <v>421</v>
      </c>
      <c r="K461" s="657" t="s">
        <v>421</v>
      </c>
    </row>
    <row r="462" spans="1:11" ht="15">
      <c r="A462" s="212" t="s">
        <v>578</v>
      </c>
      <c r="B462" s="132" t="s">
        <v>15</v>
      </c>
      <c r="C462" s="649">
        <v>73</v>
      </c>
      <c r="D462" s="649">
        <v>73</v>
      </c>
      <c r="E462" s="649">
        <v>73</v>
      </c>
      <c r="F462" s="649" t="s">
        <v>421</v>
      </c>
      <c r="G462" s="649" t="s">
        <v>421</v>
      </c>
      <c r="H462" s="649" t="s">
        <v>421</v>
      </c>
      <c r="I462" s="649" t="s">
        <v>421</v>
      </c>
      <c r="J462" s="649" t="s">
        <v>421</v>
      </c>
      <c r="K462" s="657" t="s">
        <v>421</v>
      </c>
    </row>
    <row r="463" spans="1:11" ht="15">
      <c r="A463" s="212" t="s">
        <v>578</v>
      </c>
      <c r="B463" s="132" t="s">
        <v>16</v>
      </c>
      <c r="C463" s="653">
        <v>147.8904109589041</v>
      </c>
      <c r="D463" s="653">
        <v>147.9</v>
      </c>
      <c r="E463" s="653">
        <v>147.9</v>
      </c>
      <c r="F463" s="653" t="s">
        <v>421</v>
      </c>
      <c r="G463" s="653" t="s">
        <v>421</v>
      </c>
      <c r="H463" s="653" t="s">
        <v>421</v>
      </c>
      <c r="I463" s="653" t="s">
        <v>421</v>
      </c>
      <c r="J463" s="664" t="s">
        <v>421</v>
      </c>
      <c r="K463" s="658" t="s">
        <v>421</v>
      </c>
    </row>
    <row r="464" spans="1:11" ht="15">
      <c r="A464" s="212"/>
      <c r="B464" s="132" t="s">
        <v>17</v>
      </c>
      <c r="C464" s="653">
        <v>5.794520547945205</v>
      </c>
      <c r="D464" s="653">
        <v>5.8</v>
      </c>
      <c r="E464" s="653">
        <v>5.8</v>
      </c>
      <c r="F464" s="653" t="s">
        <v>421</v>
      </c>
      <c r="G464" s="653" t="s">
        <v>421</v>
      </c>
      <c r="H464" s="653" t="s">
        <v>421</v>
      </c>
      <c r="I464" s="653" t="s">
        <v>421</v>
      </c>
      <c r="J464" s="653" t="s">
        <v>421</v>
      </c>
      <c r="K464" s="658" t="s">
        <v>421</v>
      </c>
    </row>
    <row r="465" spans="1:11" ht="15">
      <c r="A465" s="212"/>
      <c r="B465" s="132" t="s">
        <v>0</v>
      </c>
      <c r="C465" s="653">
        <v>65.3</v>
      </c>
      <c r="D465" s="653">
        <v>65.3</v>
      </c>
      <c r="E465" s="653">
        <v>65.3</v>
      </c>
      <c r="F465" s="653" t="s">
        <v>421</v>
      </c>
      <c r="G465" s="653" t="s">
        <v>421</v>
      </c>
      <c r="H465" s="653" t="s">
        <v>421</v>
      </c>
      <c r="I465" s="653" t="s">
        <v>421</v>
      </c>
      <c r="J465" s="653" t="s">
        <v>421</v>
      </c>
      <c r="K465" s="658" t="s">
        <v>421</v>
      </c>
    </row>
  </sheetData>
  <mergeCells count="11">
    <mergeCell ref="A2:K2"/>
    <mergeCell ref="A3:B5"/>
    <mergeCell ref="C3:C5"/>
    <mergeCell ref="D3:K3"/>
    <mergeCell ref="D4:D5"/>
    <mergeCell ref="E4:F4"/>
    <mergeCell ref="G4:G5"/>
    <mergeCell ref="H4:H5"/>
    <mergeCell ref="I4:I5"/>
    <mergeCell ref="J4:J5"/>
    <mergeCell ref="K4:K5"/>
  </mergeCells>
  <printOptions/>
  <pageMargins left="0.7086614173228347" right="0.7086614173228347" top="0.7480314960629921" bottom="0.7480314960629921" header="0.31496062992125984" footer="0.31496062992125984"/>
  <pageSetup horizontalDpi="600" verticalDpi="600" orientation="landscape" paperSize="9" scale="75" r:id="rId1"/>
  <rowBreaks count="11" manualBreakCount="11">
    <brk id="37" max="16383" man="1"/>
    <brk id="72" max="16383" man="1"/>
    <brk id="107" max="16383" man="1"/>
    <brk id="141" max="16383" man="1"/>
    <brk id="212" max="16383" man="1"/>
    <brk id="247" max="16383" man="1"/>
    <brk id="281" max="16383" man="1"/>
    <brk id="316" max="16383" man="1"/>
    <brk id="350" max="16383" man="1"/>
    <brk id="383" max="16383" man="1"/>
    <brk id="41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9"/>
  <sheetViews>
    <sheetView zoomScale="90" zoomScaleNormal="90" workbookViewId="0" topLeftCell="A1">
      <pane ySplit="5" topLeftCell="A6" activePane="bottomLeft" state="frozen"/>
      <selection pane="bottomLeft" activeCell="A1" sqref="A1"/>
    </sheetView>
  </sheetViews>
  <sheetFormatPr defaultColWidth="8.796875" defaultRowHeight="14.25"/>
  <cols>
    <col min="1" max="1" width="26.09765625" style="0" customWidth="1"/>
    <col min="2" max="2" width="1.8984375" style="0" bestFit="1" customWidth="1"/>
    <col min="3" max="3" width="10.19921875" style="0" customWidth="1"/>
    <col min="4" max="4" width="11.5" style="0" customWidth="1"/>
    <col min="5" max="5" width="10.19921875" style="0" customWidth="1"/>
    <col min="6" max="6" width="11.5" style="0" customWidth="1"/>
    <col min="7" max="7" width="10.19921875" style="0" customWidth="1"/>
    <col min="8" max="8" width="11.5" style="0" customWidth="1"/>
    <col min="9" max="9" width="10.19921875" style="0" customWidth="1"/>
    <col min="10" max="10" width="11.5" style="0" customWidth="1"/>
    <col min="11" max="11" width="10.19921875" style="0" customWidth="1"/>
    <col min="12" max="12" width="11.5" style="0" customWidth="1"/>
  </cols>
  <sheetData>
    <row r="1" spans="1:13" ht="15">
      <c r="A1" s="7"/>
      <c r="B1" s="1"/>
      <c r="C1" s="58"/>
      <c r="D1" s="95"/>
      <c r="E1" s="58"/>
      <c r="F1" s="95"/>
      <c r="G1" s="428"/>
      <c r="H1" s="429"/>
      <c r="I1" s="7"/>
      <c r="J1" s="1"/>
      <c r="K1" s="1"/>
      <c r="L1" s="1"/>
      <c r="M1" s="1"/>
    </row>
    <row r="2" spans="1:13" ht="18.75">
      <c r="A2" s="849" t="s">
        <v>415</v>
      </c>
      <c r="B2" s="849"/>
      <c r="C2" s="849"/>
      <c r="D2" s="849"/>
      <c r="E2" s="849"/>
      <c r="F2" s="849"/>
      <c r="G2" s="849"/>
      <c r="H2" s="849"/>
      <c r="I2" s="849"/>
      <c r="J2" s="849"/>
      <c r="K2" s="849"/>
      <c r="L2" s="849"/>
      <c r="M2" s="1"/>
    </row>
    <row r="3" spans="1:13" ht="18" customHeight="1">
      <c r="A3" s="798" t="s">
        <v>879</v>
      </c>
      <c r="B3" s="798"/>
      <c r="C3" s="798"/>
      <c r="D3" s="798"/>
      <c r="E3" s="798"/>
      <c r="F3" s="798"/>
      <c r="G3" s="798"/>
      <c r="H3" s="798"/>
      <c r="I3" s="798"/>
      <c r="J3" s="798"/>
      <c r="K3" s="798"/>
      <c r="L3" s="798"/>
      <c r="M3" s="5"/>
    </row>
    <row r="4" spans="1:13" ht="18" customHeight="1">
      <c r="A4" s="786" t="s">
        <v>506</v>
      </c>
      <c r="B4" s="850"/>
      <c r="C4" s="784">
        <v>2012</v>
      </c>
      <c r="D4" s="785"/>
      <c r="E4" s="784">
        <v>2013</v>
      </c>
      <c r="F4" s="784"/>
      <c r="G4" s="777">
        <v>2014</v>
      </c>
      <c r="H4" s="778"/>
      <c r="I4" s="777">
        <v>2015</v>
      </c>
      <c r="J4" s="778"/>
      <c r="K4" s="777">
        <v>2016</v>
      </c>
      <c r="L4" s="778"/>
      <c r="M4" s="1"/>
    </row>
    <row r="5" spans="1:13" ht="82.5" customHeight="1" thickBot="1">
      <c r="A5" s="851"/>
      <c r="B5" s="852"/>
      <c r="C5" s="125" t="s">
        <v>524</v>
      </c>
      <c r="D5" s="125" t="s">
        <v>525</v>
      </c>
      <c r="E5" s="125" t="s">
        <v>524</v>
      </c>
      <c r="F5" s="125" t="s">
        <v>525</v>
      </c>
      <c r="G5" s="125" t="s">
        <v>524</v>
      </c>
      <c r="H5" s="217" t="s">
        <v>525</v>
      </c>
      <c r="I5" s="125" t="s">
        <v>524</v>
      </c>
      <c r="J5" s="217" t="s">
        <v>525</v>
      </c>
      <c r="K5" s="125" t="s">
        <v>524</v>
      </c>
      <c r="L5" s="217" t="s">
        <v>525</v>
      </c>
      <c r="M5" s="1"/>
    </row>
    <row r="6" spans="1:13" ht="15">
      <c r="A6" s="426"/>
      <c r="B6" s="426"/>
      <c r="C6" s="427"/>
      <c r="D6" s="427"/>
      <c r="E6" s="427"/>
      <c r="F6" s="427"/>
      <c r="G6" s="427"/>
      <c r="H6" s="427"/>
      <c r="I6" s="427"/>
      <c r="J6" s="427"/>
      <c r="K6" s="427"/>
      <c r="L6" s="427"/>
      <c r="M6" s="1"/>
    </row>
    <row r="7" spans="1:13" ht="15">
      <c r="A7" s="177" t="s">
        <v>11</v>
      </c>
      <c r="B7" s="71" t="s">
        <v>14</v>
      </c>
      <c r="C7" s="66">
        <v>145590</v>
      </c>
      <c r="D7" s="50">
        <v>103.5925406964764</v>
      </c>
      <c r="E7" s="355">
        <v>139155</v>
      </c>
      <c r="F7" s="354">
        <v>105.5</v>
      </c>
      <c r="G7" s="52">
        <v>137407</v>
      </c>
      <c r="H7" s="265">
        <v>101.7</v>
      </c>
      <c r="I7" s="66">
        <v>143014</v>
      </c>
      <c r="J7" s="50">
        <v>100.24478023130602</v>
      </c>
      <c r="K7" s="66">
        <v>157566</v>
      </c>
      <c r="L7" s="50">
        <v>95.14922635593973</v>
      </c>
      <c r="M7" s="8"/>
    </row>
    <row r="8" spans="1:13" ht="15">
      <c r="A8" s="12"/>
      <c r="B8" s="71" t="s">
        <v>15</v>
      </c>
      <c r="C8" s="66">
        <v>75259</v>
      </c>
      <c r="D8" s="50">
        <v>147.67217209901807</v>
      </c>
      <c r="E8" s="355">
        <v>75790</v>
      </c>
      <c r="F8" s="291">
        <v>147.01580683467475</v>
      </c>
      <c r="G8" s="52">
        <v>71494</v>
      </c>
      <c r="H8" s="265">
        <v>145.24860827482027</v>
      </c>
      <c r="I8" s="66">
        <v>75780</v>
      </c>
      <c r="J8" s="50">
        <v>141.93185537081024</v>
      </c>
      <c r="K8" s="66">
        <v>75433</v>
      </c>
      <c r="L8" s="50">
        <v>140.76945103601872</v>
      </c>
      <c r="M8" s="8"/>
    </row>
    <row r="9" spans="1:13" ht="15">
      <c r="A9" s="177"/>
      <c r="B9" s="71" t="s">
        <v>16</v>
      </c>
      <c r="C9" s="66">
        <v>70331</v>
      </c>
      <c r="D9" s="50">
        <v>56.42430791542847</v>
      </c>
      <c r="E9" s="355">
        <v>63365</v>
      </c>
      <c r="F9" s="291">
        <v>55.9</v>
      </c>
      <c r="G9" s="52">
        <v>65913</v>
      </c>
      <c r="H9" s="265">
        <v>54.4</v>
      </c>
      <c r="I9" s="66">
        <v>67234</v>
      </c>
      <c r="J9" s="50">
        <v>53.25893149299461</v>
      </c>
      <c r="K9" s="66">
        <v>82133</v>
      </c>
      <c r="L9" s="50">
        <v>53.25047179574592</v>
      </c>
      <c r="M9" s="8"/>
    </row>
    <row r="10" spans="1:13" ht="15">
      <c r="A10" s="213" t="s">
        <v>301</v>
      </c>
      <c r="B10" s="71" t="s">
        <v>14</v>
      </c>
      <c r="C10" s="66">
        <v>90826</v>
      </c>
      <c r="D10" s="50">
        <v>82.95089511813798</v>
      </c>
      <c r="E10" s="355">
        <v>84094</v>
      </c>
      <c r="F10" s="291">
        <v>83.3</v>
      </c>
      <c r="G10" s="52">
        <v>85700</v>
      </c>
      <c r="H10" s="265">
        <v>79.8</v>
      </c>
      <c r="I10" s="66">
        <v>87682</v>
      </c>
      <c r="J10" s="50">
        <v>78.52933327250747</v>
      </c>
      <c r="K10" s="66">
        <v>102804</v>
      </c>
      <c r="L10" s="50">
        <v>75.02143885451927</v>
      </c>
      <c r="M10" s="8"/>
    </row>
    <row r="11" spans="1:13" ht="15">
      <c r="A11" s="191"/>
      <c r="B11" s="71" t="s">
        <v>15</v>
      </c>
      <c r="C11" s="66">
        <v>25067</v>
      </c>
      <c r="D11" s="50">
        <v>152.33737583276817</v>
      </c>
      <c r="E11" s="355">
        <v>24024</v>
      </c>
      <c r="F11" s="291">
        <v>151.58424908424908</v>
      </c>
      <c r="G11" s="52">
        <v>22823</v>
      </c>
      <c r="H11" s="265">
        <v>149.66152565394557</v>
      </c>
      <c r="I11" s="66">
        <v>24450</v>
      </c>
      <c r="J11" s="50">
        <v>143.5962372188139</v>
      </c>
      <c r="K11" s="66">
        <v>24688</v>
      </c>
      <c r="L11" s="50">
        <v>143.53896629941673</v>
      </c>
      <c r="M11" s="8"/>
    </row>
    <row r="12" spans="1:13" ht="15">
      <c r="A12" s="177"/>
      <c r="B12" s="71" t="s">
        <v>16</v>
      </c>
      <c r="C12" s="66">
        <v>65759</v>
      </c>
      <c r="D12" s="50">
        <v>56.50111771772685</v>
      </c>
      <c r="E12" s="355">
        <v>60070</v>
      </c>
      <c r="F12" s="291">
        <v>56</v>
      </c>
      <c r="G12" s="52">
        <v>62877</v>
      </c>
      <c r="H12" s="430">
        <v>54.5</v>
      </c>
      <c r="I12" s="66">
        <v>63232</v>
      </c>
      <c r="J12" s="50">
        <v>53.36982856781376</v>
      </c>
      <c r="K12" s="66">
        <v>78116</v>
      </c>
      <c r="L12" s="50">
        <v>53.366967074607</v>
      </c>
      <c r="M12" s="8"/>
    </row>
    <row r="13" spans="1:13" ht="15">
      <c r="A13" s="213" t="s">
        <v>35</v>
      </c>
      <c r="B13" s="71" t="s">
        <v>14</v>
      </c>
      <c r="C13" s="66">
        <v>54764</v>
      </c>
      <c r="D13" s="50">
        <v>137.82667445767294</v>
      </c>
      <c r="E13" s="355">
        <v>55061</v>
      </c>
      <c r="F13" s="291">
        <v>139.4</v>
      </c>
      <c r="G13" s="274">
        <v>51707</v>
      </c>
      <c r="H13" s="265">
        <v>137.8</v>
      </c>
      <c r="I13" s="66">
        <v>55332</v>
      </c>
      <c r="J13" s="50">
        <v>134.65622063182246</v>
      </c>
      <c r="K13" s="66">
        <v>54762</v>
      </c>
      <c r="L13" s="50">
        <v>132.93486359154159</v>
      </c>
      <c r="M13" s="8"/>
    </row>
    <row r="14" spans="1:13" ht="15">
      <c r="A14" s="177"/>
      <c r="B14" s="71" t="s">
        <v>15</v>
      </c>
      <c r="C14" s="66">
        <v>50192</v>
      </c>
      <c r="D14" s="50">
        <v>145.3422656997131</v>
      </c>
      <c r="E14" s="355">
        <v>51766</v>
      </c>
      <c r="F14" s="354">
        <v>144.89564579067343</v>
      </c>
      <c r="G14" s="52">
        <v>48671</v>
      </c>
      <c r="H14" s="265">
        <v>143.17928540609398</v>
      </c>
      <c r="I14" s="66">
        <v>51330</v>
      </c>
      <c r="J14" s="50">
        <v>141.1390609779856</v>
      </c>
      <c r="K14" s="66">
        <v>50745</v>
      </c>
      <c r="L14" s="50">
        <v>139.42205143363879</v>
      </c>
      <c r="M14" s="8"/>
    </row>
    <row r="15" spans="1:13" ht="15">
      <c r="A15" s="177"/>
      <c r="B15" s="71" t="s">
        <v>16</v>
      </c>
      <c r="C15" s="66">
        <v>4572</v>
      </c>
      <c r="D15" s="50">
        <v>55.31955380577428</v>
      </c>
      <c r="E15" s="355">
        <v>3295</v>
      </c>
      <c r="F15" s="356">
        <v>53.3</v>
      </c>
      <c r="G15" s="52">
        <v>3036</v>
      </c>
      <c r="H15" s="265">
        <v>52.3</v>
      </c>
      <c r="I15" s="66">
        <v>4002</v>
      </c>
      <c r="J15" s="50">
        <v>51.506746626686656</v>
      </c>
      <c r="K15" s="66">
        <v>4017</v>
      </c>
      <c r="L15" s="50">
        <v>50.985063480209114</v>
      </c>
      <c r="M15" s="8"/>
    </row>
    <row r="16" spans="1:13" ht="15">
      <c r="A16" s="9" t="s">
        <v>18</v>
      </c>
      <c r="B16" s="67" t="s">
        <v>14</v>
      </c>
      <c r="C16" s="65">
        <v>14383</v>
      </c>
      <c r="D16" s="48">
        <v>93.49426406173956</v>
      </c>
      <c r="E16" s="357">
        <v>15657</v>
      </c>
      <c r="F16" s="295">
        <v>88</v>
      </c>
      <c r="G16" s="51">
        <v>13601</v>
      </c>
      <c r="H16" s="151">
        <v>89.9</v>
      </c>
      <c r="I16" s="65">
        <v>13594</v>
      </c>
      <c r="J16" s="48">
        <v>88.58106517581285</v>
      </c>
      <c r="K16" s="65">
        <v>15958</v>
      </c>
      <c r="L16" s="48">
        <v>81.39315703722271</v>
      </c>
      <c r="M16" s="1"/>
    </row>
    <row r="17" spans="1:13" ht="15">
      <c r="A17" s="7"/>
      <c r="B17" s="67" t="s">
        <v>15</v>
      </c>
      <c r="C17" s="65">
        <v>5855</v>
      </c>
      <c r="D17" s="48">
        <v>146.10418445772845</v>
      </c>
      <c r="E17" s="357">
        <v>5954</v>
      </c>
      <c r="F17" s="358">
        <v>144.5861605643265</v>
      </c>
      <c r="G17" s="51">
        <v>5692</v>
      </c>
      <c r="H17" s="151">
        <v>140.45818692902319</v>
      </c>
      <c r="I17" s="65">
        <v>5521</v>
      </c>
      <c r="J17" s="48">
        <v>138.90309726498822</v>
      </c>
      <c r="K17" s="65">
        <v>5486</v>
      </c>
      <c r="L17" s="48">
        <v>134.00346336128328</v>
      </c>
      <c r="M17" s="1"/>
    </row>
    <row r="18" spans="1:13" ht="15">
      <c r="A18" s="200"/>
      <c r="B18" s="67" t="s">
        <v>16</v>
      </c>
      <c r="C18" s="65">
        <v>8528</v>
      </c>
      <c r="D18" s="48">
        <v>57.37429643527204</v>
      </c>
      <c r="E18" s="357">
        <v>9703</v>
      </c>
      <c r="F18" s="359">
        <v>53.2</v>
      </c>
      <c r="G18" s="51">
        <v>7909</v>
      </c>
      <c r="H18" s="151">
        <v>53.5</v>
      </c>
      <c r="I18" s="65">
        <v>8073</v>
      </c>
      <c r="J18" s="48">
        <v>54.166604731822126</v>
      </c>
      <c r="K18" s="65">
        <v>10472</v>
      </c>
      <c r="L18" s="48">
        <v>53.8320282658518</v>
      </c>
      <c r="M18" s="1"/>
    </row>
    <row r="19" spans="1:13" ht="15">
      <c r="A19" s="193" t="s">
        <v>301</v>
      </c>
      <c r="B19" s="67" t="s">
        <v>14</v>
      </c>
      <c r="C19" s="65">
        <v>10000</v>
      </c>
      <c r="D19" s="48">
        <v>74.4222</v>
      </c>
      <c r="E19" s="357">
        <v>10941</v>
      </c>
      <c r="F19" s="295">
        <v>67.3</v>
      </c>
      <c r="G19" s="51">
        <v>9046</v>
      </c>
      <c r="H19" s="151">
        <v>71.1</v>
      </c>
      <c r="I19" s="65">
        <v>9333</v>
      </c>
      <c r="J19" s="48">
        <v>69.64213007607414</v>
      </c>
      <c r="K19" s="65">
        <v>11353</v>
      </c>
      <c r="L19" s="48">
        <v>67.22698846119968</v>
      </c>
      <c r="M19" s="1"/>
    </row>
    <row r="20" spans="1:13" ht="15">
      <c r="A20" s="191"/>
      <c r="B20" s="67" t="s">
        <v>15</v>
      </c>
      <c r="C20" s="65">
        <v>1947</v>
      </c>
      <c r="D20" s="48">
        <v>146.09707241910633</v>
      </c>
      <c r="E20" s="357">
        <v>1637</v>
      </c>
      <c r="F20" s="358">
        <v>147.51069028711058</v>
      </c>
      <c r="G20" s="51">
        <v>1726</v>
      </c>
      <c r="H20" s="151">
        <v>145.1529548088065</v>
      </c>
      <c r="I20" s="65">
        <v>1671</v>
      </c>
      <c r="J20" s="48">
        <v>139.901855176541</v>
      </c>
      <c r="K20" s="65">
        <v>1869</v>
      </c>
      <c r="L20" s="48">
        <v>133.46441947565543</v>
      </c>
      <c r="M20" s="1"/>
    </row>
    <row r="21" spans="1:13" ht="15">
      <c r="A21" s="200"/>
      <c r="B21" s="67" t="s">
        <v>16</v>
      </c>
      <c r="C21" s="65">
        <v>8053</v>
      </c>
      <c r="D21" s="48">
        <v>57.09313299391531</v>
      </c>
      <c r="E21" s="357">
        <v>9304</v>
      </c>
      <c r="F21" s="359">
        <v>53.2</v>
      </c>
      <c r="G21" s="51">
        <v>7320</v>
      </c>
      <c r="H21" s="151">
        <v>53.7</v>
      </c>
      <c r="I21" s="65">
        <v>7662</v>
      </c>
      <c r="J21" s="48">
        <v>54.319237796919865</v>
      </c>
      <c r="K21" s="65">
        <v>9484</v>
      </c>
      <c r="L21" s="48">
        <v>54.173660902572756</v>
      </c>
      <c r="M21" s="1"/>
    </row>
    <row r="22" spans="1:13" ht="15">
      <c r="A22" s="193" t="s">
        <v>35</v>
      </c>
      <c r="B22" s="67" t="s">
        <v>14</v>
      </c>
      <c r="C22" s="65">
        <v>4383</v>
      </c>
      <c r="D22" s="48">
        <v>137.00798539812914</v>
      </c>
      <c r="E22" s="63">
        <v>4716</v>
      </c>
      <c r="F22" s="267">
        <v>135.8</v>
      </c>
      <c r="G22" s="51">
        <v>4555</v>
      </c>
      <c r="H22" s="151">
        <v>127.2</v>
      </c>
      <c r="I22" s="65">
        <v>4261</v>
      </c>
      <c r="J22" s="48">
        <v>130.06360009387467</v>
      </c>
      <c r="K22" s="65">
        <v>4605</v>
      </c>
      <c r="L22" s="48">
        <v>116.31791530944625</v>
      </c>
      <c r="M22" s="1"/>
    </row>
    <row r="23" spans="1:13" ht="15">
      <c r="A23" s="177"/>
      <c r="B23" s="67" t="s">
        <v>15</v>
      </c>
      <c r="C23" s="65">
        <v>3908</v>
      </c>
      <c r="D23" s="48">
        <v>146.1077277379734</v>
      </c>
      <c r="E23" s="63">
        <v>4317</v>
      </c>
      <c r="F23" s="358">
        <v>143.47718322909427</v>
      </c>
      <c r="G23" s="51">
        <v>3966</v>
      </c>
      <c r="H23" s="151">
        <v>138.4150277357539</v>
      </c>
      <c r="I23" s="65">
        <v>3850</v>
      </c>
      <c r="J23" s="48">
        <v>138.46961038961038</v>
      </c>
      <c r="K23" s="65">
        <v>3617</v>
      </c>
      <c r="L23" s="48">
        <v>134.28200165883328</v>
      </c>
      <c r="M23" s="1"/>
    </row>
    <row r="24" spans="1:13" ht="15">
      <c r="A24" s="177"/>
      <c r="B24" s="67" t="s">
        <v>16</v>
      </c>
      <c r="C24" s="65">
        <v>475</v>
      </c>
      <c r="D24" s="48">
        <v>62.141052631578944</v>
      </c>
      <c r="E24" s="63">
        <v>399</v>
      </c>
      <c r="F24" s="359">
        <v>52.9</v>
      </c>
      <c r="G24" s="51">
        <v>589</v>
      </c>
      <c r="H24" s="151">
        <v>52</v>
      </c>
      <c r="I24" s="65">
        <v>411</v>
      </c>
      <c r="J24" s="48">
        <v>51.32116788321168</v>
      </c>
      <c r="K24" s="65">
        <v>988</v>
      </c>
      <c r="L24" s="48">
        <v>50.55263157894737</v>
      </c>
      <c r="M24" s="1"/>
    </row>
    <row r="25" spans="1:13" ht="15">
      <c r="A25" s="9" t="s">
        <v>19</v>
      </c>
      <c r="B25" s="67" t="s">
        <v>14</v>
      </c>
      <c r="C25" s="65">
        <v>6159</v>
      </c>
      <c r="D25" s="48">
        <v>104.68761162526384</v>
      </c>
      <c r="E25" s="63">
        <v>6360</v>
      </c>
      <c r="F25" s="359">
        <v>104.8</v>
      </c>
      <c r="G25" s="51">
        <v>6074</v>
      </c>
      <c r="H25" s="151">
        <v>100.6</v>
      </c>
      <c r="I25" s="65">
        <v>6366</v>
      </c>
      <c r="J25" s="48">
        <v>99.94973295633051</v>
      </c>
      <c r="K25" s="65">
        <v>5975</v>
      </c>
      <c r="L25" s="48">
        <v>103.10393305439331</v>
      </c>
      <c r="M25" s="1"/>
    </row>
    <row r="26" spans="1:13" ht="15">
      <c r="A26" s="7"/>
      <c r="B26" s="67" t="s">
        <v>15</v>
      </c>
      <c r="C26" s="65">
        <v>3632</v>
      </c>
      <c r="D26" s="48">
        <v>140.1875</v>
      </c>
      <c r="E26" s="63">
        <v>3795</v>
      </c>
      <c r="F26" s="267">
        <v>139.00289855072464</v>
      </c>
      <c r="G26" s="51">
        <v>3502</v>
      </c>
      <c r="H26" s="151">
        <v>136.25157053112508</v>
      </c>
      <c r="I26" s="65">
        <v>3636</v>
      </c>
      <c r="J26" s="48">
        <v>136.30693069306932</v>
      </c>
      <c r="K26" s="65">
        <v>3743</v>
      </c>
      <c r="L26" s="48">
        <v>132.77691691156826</v>
      </c>
      <c r="M26" s="1"/>
    </row>
    <row r="27" spans="1:13" ht="15">
      <c r="A27" s="200"/>
      <c r="B27" s="67" t="s">
        <v>16</v>
      </c>
      <c r="C27" s="65">
        <v>2527</v>
      </c>
      <c r="D27" s="48">
        <v>53.664424218440836</v>
      </c>
      <c r="E27" s="63">
        <v>2565</v>
      </c>
      <c r="F27" s="267">
        <v>54.3</v>
      </c>
      <c r="G27" s="51">
        <v>2572</v>
      </c>
      <c r="H27" s="151">
        <v>52.1</v>
      </c>
      <c r="I27" s="65">
        <v>2730</v>
      </c>
      <c r="J27" s="48">
        <v>51.52673992673993</v>
      </c>
      <c r="K27" s="65">
        <v>2232</v>
      </c>
      <c r="L27" s="48">
        <v>53.34318996415771</v>
      </c>
      <c r="M27" s="1"/>
    </row>
    <row r="28" spans="1:13" ht="15">
      <c r="A28" s="193" t="s">
        <v>301</v>
      </c>
      <c r="B28" s="67" t="s">
        <v>14</v>
      </c>
      <c r="C28" s="65">
        <v>3209</v>
      </c>
      <c r="D28" s="48">
        <v>78.93019632284201</v>
      </c>
      <c r="E28" s="63">
        <v>3328</v>
      </c>
      <c r="F28" s="267">
        <v>77.5</v>
      </c>
      <c r="G28" s="51">
        <v>3225</v>
      </c>
      <c r="H28" s="151">
        <v>73</v>
      </c>
      <c r="I28" s="65">
        <v>3406</v>
      </c>
      <c r="J28" s="48">
        <v>73.67615971814445</v>
      </c>
      <c r="K28" s="65">
        <v>2855</v>
      </c>
      <c r="L28" s="48">
        <v>76.65569176882661</v>
      </c>
      <c r="M28" s="1"/>
    </row>
    <row r="29" spans="1:13" ht="15">
      <c r="A29" s="191"/>
      <c r="B29" s="67" t="s">
        <v>15</v>
      </c>
      <c r="C29" s="65">
        <v>891</v>
      </c>
      <c r="D29" s="48">
        <v>145.36026936026937</v>
      </c>
      <c r="E29" s="63">
        <v>859</v>
      </c>
      <c r="F29" s="267">
        <v>145.45285215366707</v>
      </c>
      <c r="G29" s="51">
        <v>752</v>
      </c>
      <c r="H29" s="151">
        <v>71.22007978723404</v>
      </c>
      <c r="I29" s="65">
        <v>812</v>
      </c>
      <c r="J29" s="48">
        <v>145.10221674876848</v>
      </c>
      <c r="K29" s="65">
        <v>761</v>
      </c>
      <c r="L29" s="48">
        <v>140.02628120893561</v>
      </c>
      <c r="M29" s="1"/>
    </row>
    <row r="30" spans="1:13" ht="15">
      <c r="A30" s="200"/>
      <c r="B30" s="67" t="s">
        <v>16</v>
      </c>
      <c r="C30" s="65">
        <v>2318</v>
      </c>
      <c r="D30" s="48">
        <v>53.39559965487489</v>
      </c>
      <c r="E30" s="63">
        <v>2469</v>
      </c>
      <c r="F30" s="267">
        <v>53.9</v>
      </c>
      <c r="G30" s="51">
        <v>2473</v>
      </c>
      <c r="H30" s="151">
        <v>51.9</v>
      </c>
      <c r="I30" s="65">
        <v>2594</v>
      </c>
      <c r="J30" s="48">
        <v>51.31765612952968</v>
      </c>
      <c r="K30" s="65">
        <v>2094</v>
      </c>
      <c r="L30" s="48">
        <v>53.62559694364852</v>
      </c>
      <c r="M30" s="1"/>
    </row>
    <row r="31" spans="1:13" ht="15">
      <c r="A31" s="193" t="s">
        <v>35</v>
      </c>
      <c r="B31" s="67" t="s">
        <v>14</v>
      </c>
      <c r="C31" s="65">
        <v>2950</v>
      </c>
      <c r="D31" s="48">
        <v>132.7064406779661</v>
      </c>
      <c r="E31" s="63">
        <v>3032</v>
      </c>
      <c r="F31" s="267">
        <v>134.8</v>
      </c>
      <c r="G31" s="51">
        <v>2849</v>
      </c>
      <c r="H31" s="151">
        <v>131.8</v>
      </c>
      <c r="I31" s="65">
        <v>2960</v>
      </c>
      <c r="J31" s="48">
        <v>130.1820945945946</v>
      </c>
      <c r="K31" s="65">
        <v>3120</v>
      </c>
      <c r="L31" s="48">
        <v>127.30576923076923</v>
      </c>
      <c r="M31" s="1"/>
    </row>
    <row r="32" spans="1:13" ht="15">
      <c r="A32" s="177"/>
      <c r="B32" s="67" t="s">
        <v>15</v>
      </c>
      <c r="C32" s="65">
        <v>2741</v>
      </c>
      <c r="D32" s="48">
        <v>138.50601970083912</v>
      </c>
      <c r="E32" s="63">
        <v>2936</v>
      </c>
      <c r="F32" s="267">
        <v>137.1158038147139</v>
      </c>
      <c r="G32" s="51">
        <v>2750</v>
      </c>
      <c r="H32" s="151">
        <v>134.5592727272727</v>
      </c>
      <c r="I32" s="65">
        <v>2824</v>
      </c>
      <c r="J32" s="48">
        <v>133.7779745042493</v>
      </c>
      <c r="K32" s="65">
        <v>2982</v>
      </c>
      <c r="L32" s="48">
        <v>130.92689470154258</v>
      </c>
      <c r="M32" s="1"/>
    </row>
    <row r="33" spans="1:13" ht="15">
      <c r="A33" s="177"/>
      <c r="B33" s="67" t="s">
        <v>16</v>
      </c>
      <c r="C33" s="65">
        <v>209</v>
      </c>
      <c r="D33" s="48">
        <v>56.645933014354064</v>
      </c>
      <c r="E33" s="63">
        <v>96</v>
      </c>
      <c r="F33" s="267">
        <v>63.9</v>
      </c>
      <c r="G33" s="51">
        <v>99</v>
      </c>
      <c r="H33" s="151">
        <v>55.6</v>
      </c>
      <c r="I33" s="65">
        <v>136</v>
      </c>
      <c r="J33" s="48">
        <v>55.51470588235294</v>
      </c>
      <c r="K33" s="65">
        <v>138</v>
      </c>
      <c r="L33" s="48">
        <v>49.05797101449275</v>
      </c>
      <c r="M33" s="1"/>
    </row>
    <row r="34" spans="1:13" ht="15">
      <c r="A34" s="192" t="s">
        <v>336</v>
      </c>
      <c r="B34" s="71" t="s">
        <v>14</v>
      </c>
      <c r="C34" s="66">
        <v>6974</v>
      </c>
      <c r="D34" s="50">
        <v>102.98150272440493</v>
      </c>
      <c r="E34" s="99">
        <v>6776</v>
      </c>
      <c r="F34" s="302">
        <v>100.9</v>
      </c>
      <c r="G34" s="52">
        <v>5379</v>
      </c>
      <c r="H34" s="265">
        <v>111.6</v>
      </c>
      <c r="I34" s="66">
        <v>5916</v>
      </c>
      <c r="J34" s="50">
        <v>106.87981744421907</v>
      </c>
      <c r="K34" s="66">
        <v>6814</v>
      </c>
      <c r="L34" s="50">
        <v>102.05474024068096</v>
      </c>
      <c r="M34" s="1"/>
    </row>
    <row r="35" spans="1:13" ht="15">
      <c r="A35" s="12"/>
      <c r="B35" s="71" t="s">
        <v>15</v>
      </c>
      <c r="C35" s="66">
        <v>3896</v>
      </c>
      <c r="D35" s="50">
        <v>140.89373716632443</v>
      </c>
      <c r="E35" s="99">
        <v>3717</v>
      </c>
      <c r="F35" s="302">
        <v>139.21764864137745</v>
      </c>
      <c r="G35" s="52">
        <v>3622</v>
      </c>
      <c r="H35" s="265">
        <v>139.61816675869684</v>
      </c>
      <c r="I35" s="66">
        <v>3644</v>
      </c>
      <c r="J35" s="50">
        <v>139.140779363337</v>
      </c>
      <c r="K35" s="66">
        <v>3805</v>
      </c>
      <c r="L35" s="50">
        <v>140.48462549277266</v>
      </c>
      <c r="M35" s="1"/>
    </row>
    <row r="36" spans="1:13" ht="15">
      <c r="A36" s="177"/>
      <c r="B36" s="71" t="s">
        <v>16</v>
      </c>
      <c r="C36" s="66">
        <v>3078</v>
      </c>
      <c r="D36" s="50">
        <v>54.99382716049383</v>
      </c>
      <c r="E36" s="99">
        <v>3059</v>
      </c>
      <c r="F36" s="302">
        <v>54.3</v>
      </c>
      <c r="G36" s="52">
        <v>1757</v>
      </c>
      <c r="H36" s="265">
        <v>53.9</v>
      </c>
      <c r="I36" s="66">
        <v>2272</v>
      </c>
      <c r="J36" s="50">
        <v>55.13732394366197</v>
      </c>
      <c r="K36" s="66">
        <v>3009</v>
      </c>
      <c r="L36" s="50">
        <v>53.45862412761715</v>
      </c>
      <c r="M36" s="1"/>
    </row>
    <row r="37" spans="1:13" ht="15">
      <c r="A37" s="213" t="s">
        <v>301</v>
      </c>
      <c r="B37" s="71" t="s">
        <v>14</v>
      </c>
      <c r="C37" s="66">
        <v>4119</v>
      </c>
      <c r="D37" s="50">
        <v>79.99805778101481</v>
      </c>
      <c r="E37" s="99">
        <v>3991</v>
      </c>
      <c r="F37" s="302">
        <v>76.2</v>
      </c>
      <c r="G37" s="52">
        <v>2647</v>
      </c>
      <c r="H37" s="265">
        <v>87.4</v>
      </c>
      <c r="I37" s="66">
        <v>3062</v>
      </c>
      <c r="J37" s="50">
        <v>79.89647289353364</v>
      </c>
      <c r="K37" s="66">
        <v>3923</v>
      </c>
      <c r="L37" s="50">
        <v>76.78485852663778</v>
      </c>
      <c r="M37" s="1"/>
    </row>
    <row r="38" spans="1:13" ht="15">
      <c r="A38" s="191"/>
      <c r="B38" s="71" t="s">
        <v>15</v>
      </c>
      <c r="C38" s="66">
        <v>1093</v>
      </c>
      <c r="D38" s="50">
        <v>149.84812442817932</v>
      </c>
      <c r="E38" s="99">
        <v>956</v>
      </c>
      <c r="F38" s="302">
        <v>146.09623430962344</v>
      </c>
      <c r="G38" s="52">
        <v>934</v>
      </c>
      <c r="H38" s="265">
        <v>148.48715203426124</v>
      </c>
      <c r="I38" s="66">
        <v>854</v>
      </c>
      <c r="J38" s="50">
        <v>143.80444964871194</v>
      </c>
      <c r="K38" s="66">
        <v>971</v>
      </c>
      <c r="L38" s="50">
        <v>148.11740473738413</v>
      </c>
      <c r="M38" s="1"/>
    </row>
    <row r="39" spans="1:13" ht="15">
      <c r="A39" s="177"/>
      <c r="B39" s="71" t="s">
        <v>16</v>
      </c>
      <c r="C39" s="66">
        <v>3026</v>
      </c>
      <c r="D39" s="50">
        <v>54.768010575016525</v>
      </c>
      <c r="E39" s="99">
        <v>3035</v>
      </c>
      <c r="F39" s="302">
        <v>54.2</v>
      </c>
      <c r="G39" s="52">
        <v>1713</v>
      </c>
      <c r="H39" s="265">
        <v>54</v>
      </c>
      <c r="I39" s="66">
        <v>2208</v>
      </c>
      <c r="J39" s="50">
        <v>55.17844202898551</v>
      </c>
      <c r="K39" s="66">
        <v>2952</v>
      </c>
      <c r="L39" s="50">
        <v>53.321476964769644</v>
      </c>
      <c r="M39" s="1"/>
    </row>
    <row r="40" spans="1:13" ht="15">
      <c r="A40" s="213" t="s">
        <v>35</v>
      </c>
      <c r="B40" s="71" t="s">
        <v>14</v>
      </c>
      <c r="C40" s="66">
        <v>2855</v>
      </c>
      <c r="D40" s="50">
        <v>136.14045534150614</v>
      </c>
      <c r="E40" s="99">
        <v>2785</v>
      </c>
      <c r="F40" s="302">
        <v>136.2</v>
      </c>
      <c r="G40" s="52">
        <v>2732</v>
      </c>
      <c r="H40" s="265">
        <v>135.1</v>
      </c>
      <c r="I40" s="66">
        <v>2854</v>
      </c>
      <c r="J40" s="50">
        <v>135.82971268395235</v>
      </c>
      <c r="K40" s="66">
        <v>2891</v>
      </c>
      <c r="L40" s="50">
        <v>136.34520927014873</v>
      </c>
      <c r="M40" s="1"/>
    </row>
    <row r="41" spans="1:13" ht="15">
      <c r="A41" s="177"/>
      <c r="B41" s="71" t="s">
        <v>15</v>
      </c>
      <c r="C41" s="66">
        <v>2803</v>
      </c>
      <c r="D41" s="50">
        <v>137.40206921155905</v>
      </c>
      <c r="E41" s="99">
        <v>2761</v>
      </c>
      <c r="F41" s="302">
        <v>136.83592901122782</v>
      </c>
      <c r="G41" s="52">
        <v>2688</v>
      </c>
      <c r="H41" s="265">
        <v>136.53645833333334</v>
      </c>
      <c r="I41" s="66">
        <v>2790</v>
      </c>
      <c r="J41" s="50">
        <v>137.71326164874552</v>
      </c>
      <c r="K41" s="66">
        <v>2834</v>
      </c>
      <c r="L41" s="50">
        <v>137.86944248412138</v>
      </c>
      <c r="M41" s="1"/>
    </row>
    <row r="42" spans="1:13" ht="15">
      <c r="A42" s="177"/>
      <c r="B42" s="71" t="s">
        <v>16</v>
      </c>
      <c r="C42" s="66">
        <v>52</v>
      </c>
      <c r="D42" s="50">
        <v>68.13461538461539</v>
      </c>
      <c r="E42" s="99">
        <v>24</v>
      </c>
      <c r="F42" s="302">
        <v>62.4</v>
      </c>
      <c r="G42" s="52">
        <v>44</v>
      </c>
      <c r="H42" s="265">
        <v>49.5</v>
      </c>
      <c r="I42" s="66">
        <v>64</v>
      </c>
      <c r="J42" s="50">
        <v>53.71875</v>
      </c>
      <c r="K42" s="66">
        <v>57</v>
      </c>
      <c r="L42" s="50">
        <v>60.56140350877193</v>
      </c>
      <c r="M42" s="1"/>
    </row>
    <row r="43" spans="1:13" ht="15">
      <c r="A43" s="9" t="s">
        <v>337</v>
      </c>
      <c r="B43" s="67" t="s">
        <v>14</v>
      </c>
      <c r="C43" s="65">
        <v>2901</v>
      </c>
      <c r="D43" s="48">
        <v>105.46190968631507</v>
      </c>
      <c r="E43" s="63">
        <v>2916</v>
      </c>
      <c r="F43" s="267">
        <v>102.8</v>
      </c>
      <c r="G43" s="51">
        <v>3045</v>
      </c>
      <c r="H43" s="151">
        <v>94.8</v>
      </c>
      <c r="I43" s="65">
        <v>3062</v>
      </c>
      <c r="J43" s="48">
        <v>96.2472240365774</v>
      </c>
      <c r="K43" s="65">
        <v>3262</v>
      </c>
      <c r="L43" s="48">
        <v>92.32158185162477</v>
      </c>
      <c r="M43" s="1"/>
    </row>
    <row r="44" spans="1:13" ht="15">
      <c r="A44" s="7"/>
      <c r="B44" s="67" t="s">
        <v>15</v>
      </c>
      <c r="C44" s="65">
        <v>1796</v>
      </c>
      <c r="D44" s="48">
        <v>136.06124721603564</v>
      </c>
      <c r="E44" s="63">
        <v>1675</v>
      </c>
      <c r="F44" s="267">
        <v>138.16119402985075</v>
      </c>
      <c r="G44" s="51">
        <v>1552</v>
      </c>
      <c r="H44" s="151">
        <v>134.3666237113402</v>
      </c>
      <c r="I44" s="65">
        <v>1710</v>
      </c>
      <c r="J44" s="48">
        <v>130.52631578947367</v>
      </c>
      <c r="K44" s="65">
        <v>1678</v>
      </c>
      <c r="L44" s="48">
        <v>129.04171632896305</v>
      </c>
      <c r="M44" s="1"/>
    </row>
    <row r="45" spans="1:13" ht="15">
      <c r="A45" s="200"/>
      <c r="B45" s="67" t="s">
        <v>16</v>
      </c>
      <c r="C45" s="65">
        <v>1105</v>
      </c>
      <c r="D45" s="48">
        <v>55.72760180995475</v>
      </c>
      <c r="E45" s="63">
        <v>1241</v>
      </c>
      <c r="F45" s="267">
        <v>55.1</v>
      </c>
      <c r="G45" s="51">
        <v>1493</v>
      </c>
      <c r="H45" s="151">
        <v>53.8</v>
      </c>
      <c r="I45" s="65">
        <v>1352</v>
      </c>
      <c r="J45" s="48">
        <v>52.89127218934911</v>
      </c>
      <c r="K45" s="65">
        <v>1584</v>
      </c>
      <c r="L45" s="48">
        <v>53.422348484848484</v>
      </c>
      <c r="M45" s="1"/>
    </row>
    <row r="46" spans="1:13" ht="15">
      <c r="A46" s="193" t="s">
        <v>301</v>
      </c>
      <c r="B46" s="67" t="s">
        <v>14</v>
      </c>
      <c r="C46" s="65">
        <v>1710</v>
      </c>
      <c r="D46" s="48">
        <v>85.92046783625732</v>
      </c>
      <c r="E46" s="63">
        <v>1870</v>
      </c>
      <c r="F46" s="267">
        <v>84.6</v>
      </c>
      <c r="G46" s="51">
        <v>1978</v>
      </c>
      <c r="H46" s="151">
        <v>76.5</v>
      </c>
      <c r="I46" s="65">
        <v>1999</v>
      </c>
      <c r="J46" s="48">
        <v>81.17208604302151</v>
      </c>
      <c r="K46" s="65">
        <v>2270</v>
      </c>
      <c r="L46" s="48">
        <v>76.98458149779735</v>
      </c>
      <c r="M46" s="1"/>
    </row>
    <row r="47" spans="1:13" ht="15">
      <c r="A47" s="191"/>
      <c r="B47" s="67" t="s">
        <v>15</v>
      </c>
      <c r="C47" s="65">
        <v>628</v>
      </c>
      <c r="D47" s="48">
        <v>137.93471337579618</v>
      </c>
      <c r="E47" s="63">
        <v>639</v>
      </c>
      <c r="F47" s="267">
        <v>141.35837245696402</v>
      </c>
      <c r="G47" s="51">
        <v>546</v>
      </c>
      <c r="H47" s="151">
        <v>137.0952380952381</v>
      </c>
      <c r="I47" s="65">
        <v>693</v>
      </c>
      <c r="J47" s="48">
        <v>134.61327561327562</v>
      </c>
      <c r="K47" s="65">
        <v>718</v>
      </c>
      <c r="L47" s="48">
        <v>128.2409470752089</v>
      </c>
      <c r="M47" s="1"/>
    </row>
    <row r="48" spans="1:13" ht="15">
      <c r="A48" s="200"/>
      <c r="B48" s="67" t="s">
        <v>16</v>
      </c>
      <c r="C48" s="65">
        <v>1082</v>
      </c>
      <c r="D48" s="48">
        <v>55.73105360443623</v>
      </c>
      <c r="E48" s="63">
        <v>1231</v>
      </c>
      <c r="F48" s="267">
        <v>55.1</v>
      </c>
      <c r="G48" s="51">
        <v>1432</v>
      </c>
      <c r="H48" s="151">
        <v>53.3</v>
      </c>
      <c r="I48" s="65">
        <v>1306</v>
      </c>
      <c r="J48" s="48">
        <v>52.81470137825421</v>
      </c>
      <c r="K48" s="65">
        <v>1552</v>
      </c>
      <c r="L48" s="48">
        <v>53.271907216494846</v>
      </c>
      <c r="M48" s="1"/>
    </row>
    <row r="49" spans="1:13" ht="15">
      <c r="A49" s="193" t="s">
        <v>35</v>
      </c>
      <c r="B49" s="67" t="s">
        <v>14</v>
      </c>
      <c r="C49" s="65">
        <v>1191</v>
      </c>
      <c r="D49" s="48">
        <v>133.51889168765743</v>
      </c>
      <c r="E49" s="63">
        <v>1046</v>
      </c>
      <c r="F49" s="267">
        <v>135.5</v>
      </c>
      <c r="G49" s="51">
        <v>1067</v>
      </c>
      <c r="H49" s="151">
        <v>128.9</v>
      </c>
      <c r="I49" s="65">
        <v>1063</v>
      </c>
      <c r="J49" s="48">
        <v>124.59642521166509</v>
      </c>
      <c r="K49" s="65">
        <v>992</v>
      </c>
      <c r="L49" s="48">
        <v>127.41733870967742</v>
      </c>
      <c r="M49" s="1"/>
    </row>
    <row r="50" spans="1:13" ht="15">
      <c r="A50" s="177"/>
      <c r="B50" s="67" t="s">
        <v>15</v>
      </c>
      <c r="C50" s="65">
        <v>1168</v>
      </c>
      <c r="D50" s="48">
        <v>135.0539383561644</v>
      </c>
      <c r="E50" s="63">
        <v>1036</v>
      </c>
      <c r="F50" s="267">
        <v>136.1891891891892</v>
      </c>
      <c r="G50" s="51">
        <v>1006</v>
      </c>
      <c r="H50" s="151">
        <v>132.88568588469184</v>
      </c>
      <c r="I50" s="65">
        <v>1017</v>
      </c>
      <c r="J50" s="48">
        <v>127.74139626352016</v>
      </c>
      <c r="K50" s="65">
        <v>960</v>
      </c>
      <c r="L50" s="48">
        <v>129.640625</v>
      </c>
      <c r="M50" s="1"/>
    </row>
    <row r="51" spans="1:13" ht="15">
      <c r="A51" s="177"/>
      <c r="B51" s="67" t="s">
        <v>16</v>
      </c>
      <c r="C51" s="65">
        <v>23</v>
      </c>
      <c r="D51" s="48">
        <v>55.56521739130435</v>
      </c>
      <c r="E51" s="63">
        <v>10</v>
      </c>
      <c r="F51" s="267">
        <v>60.8</v>
      </c>
      <c r="G51" s="51">
        <v>61</v>
      </c>
      <c r="H51" s="151">
        <v>63.7</v>
      </c>
      <c r="I51" s="65">
        <v>46</v>
      </c>
      <c r="J51" s="48">
        <v>55.06521739130435</v>
      </c>
      <c r="K51" s="65">
        <v>32</v>
      </c>
      <c r="L51" s="48">
        <v>60.71875</v>
      </c>
      <c r="M51" s="1"/>
    </row>
    <row r="52" spans="1:13" ht="15">
      <c r="A52" s="9" t="s">
        <v>338</v>
      </c>
      <c r="B52" s="67" t="s">
        <v>14</v>
      </c>
      <c r="C52" s="65">
        <v>7887</v>
      </c>
      <c r="D52" s="48">
        <v>107.4729301382021</v>
      </c>
      <c r="E52" s="63">
        <v>5840</v>
      </c>
      <c r="F52" s="267">
        <v>126.7</v>
      </c>
      <c r="G52" s="51">
        <v>6262</v>
      </c>
      <c r="H52" s="151">
        <v>119.7</v>
      </c>
      <c r="I52" s="65">
        <v>6914</v>
      </c>
      <c r="J52" s="48">
        <v>113.00231414521261</v>
      </c>
      <c r="K52" s="65">
        <v>6819</v>
      </c>
      <c r="L52" s="48">
        <v>112.58615632790732</v>
      </c>
      <c r="M52" s="1"/>
    </row>
    <row r="53" spans="1:13" ht="15">
      <c r="A53" s="7"/>
      <c r="B53" s="67" t="s">
        <v>15</v>
      </c>
      <c r="C53" s="65">
        <v>4411</v>
      </c>
      <c r="D53" s="48">
        <v>147.30106551802314</v>
      </c>
      <c r="E53" s="63">
        <v>4517</v>
      </c>
      <c r="F53" s="267">
        <v>145.96546380340934</v>
      </c>
      <c r="G53" s="51">
        <v>4331</v>
      </c>
      <c r="H53" s="151">
        <v>147.61533133225583</v>
      </c>
      <c r="I53" s="65">
        <v>4455</v>
      </c>
      <c r="J53" s="48">
        <v>144.065544332211</v>
      </c>
      <c r="K53" s="65">
        <v>4376</v>
      </c>
      <c r="L53" s="48">
        <v>144.15059414990858</v>
      </c>
      <c r="M53" s="1"/>
    </row>
    <row r="54" spans="1:13" ht="15">
      <c r="A54" s="200"/>
      <c r="B54" s="67" t="s">
        <v>16</v>
      </c>
      <c r="C54" s="65">
        <v>3476</v>
      </c>
      <c r="D54" s="48">
        <v>56.93153049482164</v>
      </c>
      <c r="E54" s="63">
        <v>1323</v>
      </c>
      <c r="F54" s="267">
        <v>61.1</v>
      </c>
      <c r="G54" s="51">
        <v>1931</v>
      </c>
      <c r="H54" s="151">
        <v>57.1</v>
      </c>
      <c r="I54" s="65">
        <v>2459</v>
      </c>
      <c r="J54" s="48">
        <v>56.72468483123221</v>
      </c>
      <c r="K54" s="65">
        <v>2443</v>
      </c>
      <c r="L54" s="48">
        <v>56.04666393778142</v>
      </c>
      <c r="M54" s="1"/>
    </row>
    <row r="55" spans="1:13" ht="15">
      <c r="A55" s="193" t="s">
        <v>301</v>
      </c>
      <c r="B55" s="67" t="s">
        <v>14</v>
      </c>
      <c r="C55" s="65">
        <v>4880</v>
      </c>
      <c r="D55" s="48">
        <v>86.57110655737705</v>
      </c>
      <c r="E55" s="63">
        <v>2799</v>
      </c>
      <c r="F55" s="267">
        <v>108.5</v>
      </c>
      <c r="G55" s="51">
        <v>3325</v>
      </c>
      <c r="H55" s="151">
        <v>97.1</v>
      </c>
      <c r="I55" s="65">
        <v>3883</v>
      </c>
      <c r="J55" s="48">
        <v>90.4020087561164</v>
      </c>
      <c r="K55" s="65">
        <v>3905</v>
      </c>
      <c r="L55" s="48">
        <v>90.71882202304738</v>
      </c>
      <c r="M55" s="1"/>
    </row>
    <row r="56" spans="1:13" ht="15">
      <c r="A56" s="191"/>
      <c r="B56" s="67" t="s">
        <v>15</v>
      </c>
      <c r="C56" s="65">
        <v>1461</v>
      </c>
      <c r="D56" s="48">
        <v>156.1252566735113</v>
      </c>
      <c r="E56" s="63">
        <v>1503</v>
      </c>
      <c r="F56" s="267">
        <v>149.34397870924818</v>
      </c>
      <c r="G56" s="51">
        <v>1422</v>
      </c>
      <c r="H56" s="151">
        <v>150.86286919831224</v>
      </c>
      <c r="I56" s="65">
        <v>1462</v>
      </c>
      <c r="J56" s="48">
        <v>146.2688098495212</v>
      </c>
      <c r="K56" s="65">
        <v>1462</v>
      </c>
      <c r="L56" s="48">
        <v>148.65595075239398</v>
      </c>
      <c r="M56" s="1"/>
    </row>
    <row r="57" spans="1:13" ht="15">
      <c r="A57" s="200"/>
      <c r="B57" s="67" t="s">
        <v>16</v>
      </c>
      <c r="C57" s="65">
        <v>3419</v>
      </c>
      <c r="D57" s="48">
        <v>56.84937116115823</v>
      </c>
      <c r="E57" s="63">
        <v>1296</v>
      </c>
      <c r="F57" s="267">
        <v>61.2</v>
      </c>
      <c r="G57" s="51">
        <v>1903</v>
      </c>
      <c r="H57" s="151">
        <v>57</v>
      </c>
      <c r="I57" s="65">
        <v>2421</v>
      </c>
      <c r="J57" s="48">
        <v>56.66501445683602</v>
      </c>
      <c r="K57" s="65">
        <v>2443</v>
      </c>
      <c r="L57" s="48">
        <v>56.04666393778142</v>
      </c>
      <c r="M57" s="1"/>
    </row>
    <row r="58" spans="1:13" ht="15">
      <c r="A58" s="193" t="s">
        <v>35</v>
      </c>
      <c r="B58" s="67" t="s">
        <v>14</v>
      </c>
      <c r="C58" s="65">
        <v>3007</v>
      </c>
      <c r="D58" s="48">
        <v>141.39408047888261</v>
      </c>
      <c r="E58" s="63">
        <v>3041</v>
      </c>
      <c r="F58" s="267">
        <v>143.5</v>
      </c>
      <c r="G58" s="51">
        <v>2937</v>
      </c>
      <c r="H58" s="151">
        <v>145.2</v>
      </c>
      <c r="I58" s="65">
        <v>3031</v>
      </c>
      <c r="J58" s="48">
        <v>141.95546024414384</v>
      </c>
      <c r="K58" s="65">
        <v>2914</v>
      </c>
      <c r="L58" s="48">
        <v>141.89018531228552</v>
      </c>
      <c r="M58" s="1"/>
    </row>
    <row r="59" spans="1:13" ht="15">
      <c r="A59" s="177"/>
      <c r="B59" s="67" t="s">
        <v>15</v>
      </c>
      <c r="C59" s="65">
        <v>2950</v>
      </c>
      <c r="D59" s="48">
        <v>142.93084745762712</v>
      </c>
      <c r="E59" s="63">
        <v>3014</v>
      </c>
      <c r="F59" s="267">
        <v>144.2806901128069</v>
      </c>
      <c r="G59" s="51">
        <v>2909</v>
      </c>
      <c r="H59" s="151">
        <v>146.02784462014438</v>
      </c>
      <c r="I59" s="65">
        <v>2993</v>
      </c>
      <c r="J59" s="48">
        <v>142.98930838623454</v>
      </c>
      <c r="K59" s="65">
        <v>2914</v>
      </c>
      <c r="L59" s="48">
        <v>141.89018531228552</v>
      </c>
      <c r="M59" s="1"/>
    </row>
    <row r="60" spans="1:13" ht="15">
      <c r="A60" s="177"/>
      <c r="B60" s="67" t="s">
        <v>16</v>
      </c>
      <c r="C60" s="65">
        <v>57</v>
      </c>
      <c r="D60" s="48">
        <v>61.85964912280702</v>
      </c>
      <c r="E60" s="63">
        <v>27</v>
      </c>
      <c r="F60" s="267">
        <v>55.6</v>
      </c>
      <c r="G60" s="51">
        <v>28</v>
      </c>
      <c r="H60" s="151">
        <v>62.4</v>
      </c>
      <c r="I60" s="65">
        <v>38</v>
      </c>
      <c r="J60" s="48">
        <v>60.526315789473685</v>
      </c>
      <c r="K60" s="65" t="s">
        <v>421</v>
      </c>
      <c r="L60" s="48" t="s">
        <v>421</v>
      </c>
      <c r="M60" s="1"/>
    </row>
    <row r="61" spans="1:13" ht="15">
      <c r="A61" s="9" t="s">
        <v>339</v>
      </c>
      <c r="B61" s="67" t="s">
        <v>14</v>
      </c>
      <c r="C61" s="65">
        <v>14615</v>
      </c>
      <c r="D61" s="48">
        <v>105.86062264796442</v>
      </c>
      <c r="E61" s="63">
        <v>15026</v>
      </c>
      <c r="F61" s="267">
        <v>107.1</v>
      </c>
      <c r="G61" s="51">
        <v>14998</v>
      </c>
      <c r="H61" s="151">
        <v>102.6</v>
      </c>
      <c r="I61" s="65">
        <v>14143</v>
      </c>
      <c r="J61" s="48">
        <v>107.04694902071697</v>
      </c>
      <c r="K61" s="65">
        <v>16833</v>
      </c>
      <c r="L61" s="48">
        <v>96.13788391849343</v>
      </c>
      <c r="M61" s="1"/>
    </row>
    <row r="62" spans="1:13" ht="15">
      <c r="A62" s="7"/>
      <c r="B62" s="67" t="s">
        <v>15</v>
      </c>
      <c r="C62" s="65">
        <v>7886</v>
      </c>
      <c r="D62" s="48">
        <v>151.4037534871925</v>
      </c>
      <c r="E62" s="63">
        <v>8086</v>
      </c>
      <c r="F62" s="267">
        <v>152.78209250556517</v>
      </c>
      <c r="G62" s="51">
        <v>7797</v>
      </c>
      <c r="H62" s="151">
        <v>149.9227908169809</v>
      </c>
      <c r="I62" s="65">
        <v>8245</v>
      </c>
      <c r="J62" s="48">
        <v>147.58690115221347</v>
      </c>
      <c r="K62" s="65">
        <v>7853</v>
      </c>
      <c r="L62" s="48">
        <v>148.06621673245894</v>
      </c>
      <c r="M62" s="1"/>
    </row>
    <row r="63" spans="1:13" ht="15">
      <c r="A63" s="200"/>
      <c r="B63" s="67" t="s">
        <v>16</v>
      </c>
      <c r="C63" s="65">
        <v>6729</v>
      </c>
      <c r="D63" s="48">
        <v>52.48669936097488</v>
      </c>
      <c r="E63" s="63">
        <v>6940</v>
      </c>
      <c r="F63" s="267">
        <v>53.9</v>
      </c>
      <c r="G63" s="51">
        <v>7201</v>
      </c>
      <c r="H63" s="151">
        <v>51.5</v>
      </c>
      <c r="I63" s="65">
        <v>5898</v>
      </c>
      <c r="J63" s="48">
        <v>50.374872838250255</v>
      </c>
      <c r="K63" s="65">
        <v>8980</v>
      </c>
      <c r="L63" s="48">
        <v>50.72661469933185</v>
      </c>
      <c r="M63" s="1"/>
    </row>
    <row r="64" spans="1:13" ht="15">
      <c r="A64" s="193" t="s">
        <v>301</v>
      </c>
      <c r="B64" s="67" t="s">
        <v>14</v>
      </c>
      <c r="C64" s="65">
        <v>8770</v>
      </c>
      <c r="D64" s="48">
        <v>77.03067274800456</v>
      </c>
      <c r="E64" s="63">
        <v>9025</v>
      </c>
      <c r="F64" s="267">
        <v>77</v>
      </c>
      <c r="G64" s="51">
        <v>9222</v>
      </c>
      <c r="H64" s="151">
        <v>73.2</v>
      </c>
      <c r="I64" s="65">
        <v>8095</v>
      </c>
      <c r="J64" s="48">
        <v>75.53119209388511</v>
      </c>
      <c r="K64" s="65">
        <v>11207</v>
      </c>
      <c r="L64" s="48">
        <v>69.42321763183725</v>
      </c>
      <c r="M64" s="1"/>
    </row>
    <row r="65" spans="1:13" ht="15">
      <c r="A65" s="191"/>
      <c r="B65" s="67" t="s">
        <v>15</v>
      </c>
      <c r="C65" s="65">
        <v>2157</v>
      </c>
      <c r="D65" s="48">
        <v>151.05331478905887</v>
      </c>
      <c r="E65" s="63">
        <v>2114</v>
      </c>
      <c r="F65" s="267">
        <v>153.10122989593188</v>
      </c>
      <c r="G65" s="51">
        <v>2065</v>
      </c>
      <c r="H65" s="151">
        <v>148.32493946731236</v>
      </c>
      <c r="I65" s="65">
        <v>2236</v>
      </c>
      <c r="J65" s="48">
        <v>141.77817531305902</v>
      </c>
      <c r="K65" s="65">
        <v>2253</v>
      </c>
      <c r="L65" s="48">
        <v>143.8184642698624</v>
      </c>
      <c r="M65" s="1"/>
    </row>
    <row r="66" spans="1:13" ht="15">
      <c r="A66" s="200"/>
      <c r="B66" s="67" t="s">
        <v>16</v>
      </c>
      <c r="C66" s="65">
        <v>6613</v>
      </c>
      <c r="D66" s="48">
        <v>52.8862845909572</v>
      </c>
      <c r="E66" s="63">
        <v>6911</v>
      </c>
      <c r="F66" s="267">
        <v>53.7</v>
      </c>
      <c r="G66" s="51">
        <v>7157</v>
      </c>
      <c r="H66" s="151">
        <v>51.5</v>
      </c>
      <c r="I66" s="65">
        <v>5859</v>
      </c>
      <c r="J66" s="48">
        <v>50.249018603857316</v>
      </c>
      <c r="K66" s="65">
        <v>8954</v>
      </c>
      <c r="L66" s="48">
        <v>50.703931203931205</v>
      </c>
      <c r="M66" s="1"/>
    </row>
    <row r="67" spans="1:13" ht="15">
      <c r="A67" s="193" t="s">
        <v>35</v>
      </c>
      <c r="B67" s="67" t="s">
        <v>14</v>
      </c>
      <c r="C67" s="65">
        <v>5845</v>
      </c>
      <c r="D67" s="48">
        <v>149.11787852865697</v>
      </c>
      <c r="E67" s="63">
        <v>6001</v>
      </c>
      <c r="F67" s="267">
        <v>152.4</v>
      </c>
      <c r="G67" s="51">
        <v>5776</v>
      </c>
      <c r="H67" s="151">
        <v>149.7</v>
      </c>
      <c r="I67" s="65">
        <v>6048</v>
      </c>
      <c r="J67" s="48">
        <v>149.22949735449737</v>
      </c>
      <c r="K67" s="65">
        <v>5626</v>
      </c>
      <c r="L67" s="48">
        <v>149.3535371489513</v>
      </c>
      <c r="M67" s="1"/>
    </row>
    <row r="68" spans="1:13" ht="15">
      <c r="A68" s="177"/>
      <c r="B68" s="67" t="s">
        <v>15</v>
      </c>
      <c r="C68" s="65">
        <v>5729</v>
      </c>
      <c r="D68" s="48">
        <v>151.53569558387153</v>
      </c>
      <c r="E68" s="63">
        <v>5972</v>
      </c>
      <c r="F68" s="267">
        <v>152.6691225720027</v>
      </c>
      <c r="G68" s="51">
        <v>5732</v>
      </c>
      <c r="H68" s="151">
        <v>150.49842986741103</v>
      </c>
      <c r="I68" s="65">
        <v>6009</v>
      </c>
      <c r="J68" s="48">
        <v>149.7483774338492</v>
      </c>
      <c r="K68" s="65">
        <v>5600</v>
      </c>
      <c r="L68" s="48">
        <v>149.77517857142857</v>
      </c>
      <c r="M68" s="1"/>
    </row>
    <row r="69" spans="1:13" ht="15">
      <c r="A69" s="177"/>
      <c r="B69" s="67" t="s">
        <v>16</v>
      </c>
      <c r="C69" s="65">
        <v>116</v>
      </c>
      <c r="D69" s="48">
        <v>29.70689655172414</v>
      </c>
      <c r="E69" s="63">
        <v>29</v>
      </c>
      <c r="F69" s="267">
        <v>106.7</v>
      </c>
      <c r="G69" s="51">
        <v>44</v>
      </c>
      <c r="H69" s="151">
        <v>44.9</v>
      </c>
      <c r="I69" s="65">
        <v>39</v>
      </c>
      <c r="J69" s="48">
        <v>69.28205128205128</v>
      </c>
      <c r="K69" s="65">
        <v>26</v>
      </c>
      <c r="L69" s="48">
        <v>58.53846153846154</v>
      </c>
      <c r="M69" s="1"/>
    </row>
    <row r="70" spans="1:13" ht="15">
      <c r="A70" s="9" t="s">
        <v>340</v>
      </c>
      <c r="B70" s="67" t="s">
        <v>14</v>
      </c>
      <c r="C70" s="65">
        <v>28954</v>
      </c>
      <c r="D70" s="48">
        <v>98.75571596325206</v>
      </c>
      <c r="E70" s="63">
        <v>27867</v>
      </c>
      <c r="F70" s="267">
        <v>99.8</v>
      </c>
      <c r="G70" s="51">
        <v>29415</v>
      </c>
      <c r="H70" s="151">
        <v>92</v>
      </c>
      <c r="I70" s="65">
        <v>28713</v>
      </c>
      <c r="J70" s="48">
        <v>91.42865600947306</v>
      </c>
      <c r="K70" s="65">
        <v>34741</v>
      </c>
      <c r="L70" s="48">
        <v>83.09147692927665</v>
      </c>
      <c r="M70" s="1"/>
    </row>
    <row r="71" spans="1:13" ht="15">
      <c r="A71" s="7"/>
      <c r="B71" s="67" t="s">
        <v>15</v>
      </c>
      <c r="C71" s="65">
        <v>11915</v>
      </c>
      <c r="D71" s="48">
        <v>155.1272345782627</v>
      </c>
      <c r="E71" s="63">
        <v>11967</v>
      </c>
      <c r="F71" s="267">
        <v>153.80939249603074</v>
      </c>
      <c r="G71" s="51">
        <v>10934</v>
      </c>
      <c r="H71" s="151">
        <v>151.6434973477227</v>
      </c>
      <c r="I71" s="65">
        <v>11802</v>
      </c>
      <c r="J71" s="48">
        <v>144.62675817658024</v>
      </c>
      <c r="K71" s="65">
        <v>11251</v>
      </c>
      <c r="L71" s="48">
        <v>144.99537818860546</v>
      </c>
      <c r="M71" s="1"/>
    </row>
    <row r="72" spans="1:13" ht="15">
      <c r="A72" s="200"/>
      <c r="B72" s="67" t="s">
        <v>16</v>
      </c>
      <c r="C72" s="65">
        <v>17039</v>
      </c>
      <c r="D72" s="48">
        <v>59.33634602969658</v>
      </c>
      <c r="E72" s="63">
        <v>15900</v>
      </c>
      <c r="F72" s="267">
        <v>59.2</v>
      </c>
      <c r="G72" s="51">
        <v>18481</v>
      </c>
      <c r="H72" s="151">
        <v>56.7</v>
      </c>
      <c r="I72" s="65">
        <v>16911</v>
      </c>
      <c r="J72" s="48">
        <v>54.30228845130389</v>
      </c>
      <c r="K72" s="65">
        <v>23490</v>
      </c>
      <c r="L72" s="48">
        <v>53.44137931034483</v>
      </c>
      <c r="M72" s="1"/>
    </row>
    <row r="73" spans="1:13" ht="15">
      <c r="A73" s="193" t="s">
        <v>301</v>
      </c>
      <c r="B73" s="67" t="s">
        <v>14</v>
      </c>
      <c r="C73" s="65">
        <v>20637</v>
      </c>
      <c r="D73" s="48">
        <v>80.64180840238407</v>
      </c>
      <c r="E73" s="63">
        <v>19538</v>
      </c>
      <c r="F73" s="267">
        <v>80.3</v>
      </c>
      <c r="G73" s="51">
        <v>21864</v>
      </c>
      <c r="H73" s="151">
        <v>74.4</v>
      </c>
      <c r="I73" s="65">
        <v>20875</v>
      </c>
      <c r="J73" s="48">
        <v>73.57250299401197</v>
      </c>
      <c r="K73" s="65">
        <v>26983</v>
      </c>
      <c r="L73" s="48">
        <v>67.39606418856317</v>
      </c>
      <c r="M73" s="1"/>
    </row>
    <row r="74" spans="1:13" ht="15">
      <c r="A74" s="191"/>
      <c r="B74" s="67" t="s">
        <v>15</v>
      </c>
      <c r="C74" s="65">
        <v>4332</v>
      </c>
      <c r="D74" s="48">
        <v>159.66897506925207</v>
      </c>
      <c r="E74" s="63">
        <v>4055</v>
      </c>
      <c r="F74" s="267">
        <v>160.14180024660914</v>
      </c>
      <c r="G74" s="51">
        <v>3788</v>
      </c>
      <c r="H74" s="151">
        <v>158.61879619852164</v>
      </c>
      <c r="I74" s="65">
        <v>4491</v>
      </c>
      <c r="J74" s="48">
        <v>143.47405922957026</v>
      </c>
      <c r="K74" s="65">
        <v>4030</v>
      </c>
      <c r="L74" s="48">
        <v>146.28858560794043</v>
      </c>
      <c r="M74" s="1"/>
    </row>
    <row r="75" spans="1:13" ht="15">
      <c r="A75" s="200"/>
      <c r="B75" s="67" t="s">
        <v>16</v>
      </c>
      <c r="C75" s="65">
        <v>16305</v>
      </c>
      <c r="D75" s="48">
        <v>59.64544618215271</v>
      </c>
      <c r="E75" s="63">
        <v>15483</v>
      </c>
      <c r="F75" s="267">
        <v>59.4</v>
      </c>
      <c r="G75" s="51">
        <v>18076</v>
      </c>
      <c r="H75" s="151">
        <v>56.8</v>
      </c>
      <c r="I75" s="65">
        <v>16384</v>
      </c>
      <c r="J75" s="48">
        <v>54.411865234375</v>
      </c>
      <c r="K75" s="65">
        <v>22953</v>
      </c>
      <c r="L75" s="48">
        <v>53.54441685182765</v>
      </c>
      <c r="M75" s="1"/>
    </row>
    <row r="76" spans="1:13" ht="15">
      <c r="A76" s="193" t="s">
        <v>35</v>
      </c>
      <c r="B76" s="67" t="s">
        <v>14</v>
      </c>
      <c r="C76" s="65">
        <v>8317</v>
      </c>
      <c r="D76" s="48">
        <v>143.70181555849464</v>
      </c>
      <c r="E76" s="63">
        <v>8329</v>
      </c>
      <c r="F76" s="267">
        <v>145.5</v>
      </c>
      <c r="G76" s="51">
        <v>7551</v>
      </c>
      <c r="H76" s="151">
        <v>142.8</v>
      </c>
      <c r="I76" s="65">
        <v>7838</v>
      </c>
      <c r="J76" s="48">
        <v>138.98507272263333</v>
      </c>
      <c r="K76" s="65">
        <v>7758</v>
      </c>
      <c r="L76" s="48">
        <v>137.68149007476154</v>
      </c>
      <c r="M76" s="1"/>
    </row>
    <row r="77" spans="1:13" ht="15">
      <c r="A77" s="177"/>
      <c r="B77" s="67" t="s">
        <v>15</v>
      </c>
      <c r="C77" s="65">
        <v>7583</v>
      </c>
      <c r="D77" s="48">
        <v>152.53263879730977</v>
      </c>
      <c r="E77" s="63">
        <v>7912</v>
      </c>
      <c r="F77" s="267">
        <v>150.5639534883721</v>
      </c>
      <c r="G77" s="51">
        <v>7146</v>
      </c>
      <c r="H77" s="151">
        <v>147.94598376714245</v>
      </c>
      <c r="I77" s="65">
        <v>7311</v>
      </c>
      <c r="J77" s="48">
        <v>145.33483791546985</v>
      </c>
      <c r="K77" s="65">
        <v>7221</v>
      </c>
      <c r="L77" s="48">
        <v>144.27364630937544</v>
      </c>
      <c r="M77" s="1"/>
    </row>
    <row r="78" spans="1:13" ht="15">
      <c r="A78" s="177"/>
      <c r="B78" s="67" t="s">
        <v>16</v>
      </c>
      <c r="C78" s="65">
        <v>734</v>
      </c>
      <c r="D78" s="48">
        <v>52.4700272479564</v>
      </c>
      <c r="E78" s="63">
        <v>417</v>
      </c>
      <c r="F78" s="267">
        <v>48.8</v>
      </c>
      <c r="G78" s="51">
        <v>405</v>
      </c>
      <c r="H78" s="151">
        <v>52.9</v>
      </c>
      <c r="I78" s="65">
        <v>527</v>
      </c>
      <c r="J78" s="48">
        <v>50.89563567362429</v>
      </c>
      <c r="K78" s="65">
        <v>537</v>
      </c>
      <c r="L78" s="48">
        <v>49.03724394785847</v>
      </c>
      <c r="M78" s="1"/>
    </row>
    <row r="79" spans="1:13" ht="15">
      <c r="A79" s="9" t="s">
        <v>341</v>
      </c>
      <c r="B79" s="67" t="s">
        <v>14</v>
      </c>
      <c r="C79" s="65">
        <v>1730</v>
      </c>
      <c r="D79" s="48">
        <v>128.58901734104046</v>
      </c>
      <c r="E79" s="63">
        <v>1550</v>
      </c>
      <c r="F79" s="267">
        <v>142.1</v>
      </c>
      <c r="G79" s="51">
        <v>1892</v>
      </c>
      <c r="H79" s="151">
        <v>126.2</v>
      </c>
      <c r="I79" s="65">
        <v>1659</v>
      </c>
      <c r="J79" s="48">
        <v>131.332127787824</v>
      </c>
      <c r="K79" s="65">
        <v>1732</v>
      </c>
      <c r="L79" s="48">
        <v>124.290415704388</v>
      </c>
      <c r="M79" s="1"/>
    </row>
    <row r="80" spans="1:13" ht="15">
      <c r="A80" s="7"/>
      <c r="B80" s="67" t="s">
        <v>15</v>
      </c>
      <c r="C80" s="65">
        <v>1251</v>
      </c>
      <c r="D80" s="48">
        <v>155.29656274980016</v>
      </c>
      <c r="E80" s="63">
        <v>1300</v>
      </c>
      <c r="F80" s="267">
        <v>157.5823076923077</v>
      </c>
      <c r="G80" s="51">
        <v>1291</v>
      </c>
      <c r="H80" s="151">
        <v>157.49419054996127</v>
      </c>
      <c r="I80" s="65">
        <v>1268</v>
      </c>
      <c r="J80" s="48">
        <v>153.93848580441642</v>
      </c>
      <c r="K80" s="65">
        <v>1196</v>
      </c>
      <c r="L80" s="48">
        <v>155.11120401337791</v>
      </c>
      <c r="M80" s="1"/>
    </row>
    <row r="81" spans="1:13" ht="15">
      <c r="A81" s="200"/>
      <c r="B81" s="67" t="s">
        <v>16</v>
      </c>
      <c r="C81" s="65">
        <v>479</v>
      </c>
      <c r="D81" s="48">
        <v>58.83716075156576</v>
      </c>
      <c r="E81" s="63">
        <v>250</v>
      </c>
      <c r="F81" s="267">
        <v>61.6</v>
      </c>
      <c r="G81" s="51">
        <v>601</v>
      </c>
      <c r="H81" s="151">
        <v>59</v>
      </c>
      <c r="I81" s="65">
        <v>391</v>
      </c>
      <c r="J81" s="48">
        <v>58.02046035805627</v>
      </c>
      <c r="K81" s="65">
        <v>536</v>
      </c>
      <c r="L81" s="48">
        <v>55.51865671641791</v>
      </c>
      <c r="M81" s="1"/>
    </row>
    <row r="82" spans="1:13" ht="15">
      <c r="A82" s="193" t="s">
        <v>301</v>
      </c>
      <c r="B82" s="67" t="s">
        <v>14</v>
      </c>
      <c r="C82" s="65">
        <v>849</v>
      </c>
      <c r="D82" s="48">
        <v>103.73851590106007</v>
      </c>
      <c r="E82" s="63">
        <v>653</v>
      </c>
      <c r="F82" s="267">
        <v>120</v>
      </c>
      <c r="G82" s="51">
        <v>958</v>
      </c>
      <c r="H82" s="151">
        <v>101.2</v>
      </c>
      <c r="I82" s="65">
        <v>761</v>
      </c>
      <c r="J82" s="48">
        <v>105.68725361366623</v>
      </c>
      <c r="K82" s="65">
        <v>885</v>
      </c>
      <c r="L82" s="48">
        <v>100.53898305084746</v>
      </c>
      <c r="M82" s="1"/>
    </row>
    <row r="83" spans="1:13" ht="15">
      <c r="A83" s="191"/>
      <c r="B83" s="67" t="s">
        <v>15</v>
      </c>
      <c r="C83" s="65">
        <v>406</v>
      </c>
      <c r="D83" s="48">
        <v>153.2463054187192</v>
      </c>
      <c r="E83" s="63">
        <v>411</v>
      </c>
      <c r="F83" s="267">
        <v>154.9221411192214</v>
      </c>
      <c r="G83" s="51">
        <v>376</v>
      </c>
      <c r="H83" s="151">
        <v>165.89361702127658</v>
      </c>
      <c r="I83" s="65">
        <v>370</v>
      </c>
      <c r="J83" s="48">
        <v>156.05945945945945</v>
      </c>
      <c r="K83" s="65">
        <v>373</v>
      </c>
      <c r="L83" s="48">
        <v>162.85254691689008</v>
      </c>
      <c r="M83" s="1"/>
    </row>
    <row r="84" spans="1:13" ht="15">
      <c r="A84" s="200"/>
      <c r="B84" s="67" t="s">
        <v>16</v>
      </c>
      <c r="C84" s="65">
        <v>443</v>
      </c>
      <c r="D84" s="48">
        <v>58.36568848758465</v>
      </c>
      <c r="E84" s="63">
        <v>242</v>
      </c>
      <c r="F84" s="267">
        <v>60.7</v>
      </c>
      <c r="G84" s="51">
        <v>582</v>
      </c>
      <c r="H84" s="151">
        <v>59.4</v>
      </c>
      <c r="I84" s="65">
        <v>391</v>
      </c>
      <c r="J84" s="48">
        <v>58.02046035805627</v>
      </c>
      <c r="K84" s="65">
        <v>512</v>
      </c>
      <c r="L84" s="48">
        <v>55.142578125</v>
      </c>
      <c r="M84" s="1"/>
    </row>
    <row r="85" spans="1:13" ht="15">
      <c r="A85" s="193" t="s">
        <v>35</v>
      </c>
      <c r="B85" s="67" t="s">
        <v>14</v>
      </c>
      <c r="C85" s="65">
        <v>881</v>
      </c>
      <c r="D85" s="48">
        <v>152.53688989784337</v>
      </c>
      <c r="E85" s="63">
        <v>897</v>
      </c>
      <c r="F85" s="267">
        <v>158.2</v>
      </c>
      <c r="G85" s="51">
        <v>934</v>
      </c>
      <c r="H85" s="151">
        <v>151.8</v>
      </c>
      <c r="I85" s="65">
        <v>898</v>
      </c>
      <c r="J85" s="48">
        <v>153.06458797327394</v>
      </c>
      <c r="K85" s="65">
        <v>847</v>
      </c>
      <c r="L85" s="48">
        <v>149.10743801652893</v>
      </c>
      <c r="M85" s="1"/>
    </row>
    <row r="86" spans="1:13" ht="15">
      <c r="A86" s="177"/>
      <c r="B86" s="67" t="s">
        <v>15</v>
      </c>
      <c r="C86" s="65">
        <v>845</v>
      </c>
      <c r="D86" s="48">
        <v>156.28165680473373</v>
      </c>
      <c r="E86" s="63">
        <v>889</v>
      </c>
      <c r="F86" s="267">
        <v>158.8121484814398</v>
      </c>
      <c r="G86" s="51">
        <v>915</v>
      </c>
      <c r="H86" s="151">
        <v>154.04262295081966</v>
      </c>
      <c r="I86" s="65">
        <v>898</v>
      </c>
      <c r="J86" s="48">
        <v>153.06458797327394</v>
      </c>
      <c r="K86" s="65">
        <v>823</v>
      </c>
      <c r="L86" s="48">
        <v>151.6026731470231</v>
      </c>
      <c r="M86" s="1"/>
    </row>
    <row r="87" spans="1:13" ht="15">
      <c r="A87" s="177"/>
      <c r="B87" s="67" t="s">
        <v>16</v>
      </c>
      <c r="C87" s="65">
        <v>36</v>
      </c>
      <c r="D87" s="48">
        <v>64.63888888888889</v>
      </c>
      <c r="E87" s="63">
        <v>8</v>
      </c>
      <c r="F87" s="267">
        <v>90.3</v>
      </c>
      <c r="G87" s="51">
        <v>19</v>
      </c>
      <c r="H87" s="151">
        <v>43.9</v>
      </c>
      <c r="I87" s="65" t="s">
        <v>421</v>
      </c>
      <c r="J87" s="48" t="s">
        <v>421</v>
      </c>
      <c r="K87" s="65">
        <v>24</v>
      </c>
      <c r="L87" s="48">
        <v>63.541666666666664</v>
      </c>
      <c r="M87" s="1"/>
    </row>
    <row r="88" spans="1:13" ht="15">
      <c r="A88" s="9" t="s">
        <v>342</v>
      </c>
      <c r="B88" s="67" t="s">
        <v>14</v>
      </c>
      <c r="C88" s="65">
        <v>6398</v>
      </c>
      <c r="D88" s="48">
        <v>113.84776492653954</v>
      </c>
      <c r="E88" s="63">
        <v>6022</v>
      </c>
      <c r="F88" s="267">
        <v>120</v>
      </c>
      <c r="G88" s="51">
        <v>6303</v>
      </c>
      <c r="H88" s="151">
        <v>117.4</v>
      </c>
      <c r="I88" s="65">
        <v>7513</v>
      </c>
      <c r="J88" s="48">
        <v>108.55397311327033</v>
      </c>
      <c r="K88" s="65">
        <v>7768</v>
      </c>
      <c r="L88" s="48">
        <v>107.07659629248198</v>
      </c>
      <c r="M88" s="1"/>
    </row>
    <row r="89" spans="1:13" ht="15">
      <c r="A89" s="7"/>
      <c r="B89" s="67" t="s">
        <v>15</v>
      </c>
      <c r="C89" s="65">
        <v>4334</v>
      </c>
      <c r="D89" s="48">
        <v>140.67166589755422</v>
      </c>
      <c r="E89" s="63">
        <v>4607</v>
      </c>
      <c r="F89" s="267">
        <v>139.46906880833515</v>
      </c>
      <c r="G89" s="51">
        <v>4696</v>
      </c>
      <c r="H89" s="151">
        <v>139.12925894378193</v>
      </c>
      <c r="I89" s="65">
        <v>5010</v>
      </c>
      <c r="J89" s="48">
        <v>136.80818363273454</v>
      </c>
      <c r="K89" s="65">
        <v>4918</v>
      </c>
      <c r="L89" s="48">
        <v>139.36823912159414</v>
      </c>
      <c r="M89" s="1"/>
    </row>
    <row r="90" spans="1:13" ht="15">
      <c r="A90" s="200"/>
      <c r="B90" s="67" t="s">
        <v>16</v>
      </c>
      <c r="C90" s="65">
        <v>2064</v>
      </c>
      <c r="D90" s="48">
        <v>57.52277131782946</v>
      </c>
      <c r="E90" s="63">
        <v>1415</v>
      </c>
      <c r="F90" s="267">
        <v>56.7</v>
      </c>
      <c r="G90" s="51">
        <v>1607</v>
      </c>
      <c r="H90" s="151">
        <v>54.1</v>
      </c>
      <c r="I90" s="65">
        <v>2503</v>
      </c>
      <c r="J90" s="48">
        <v>52.00039952057531</v>
      </c>
      <c r="K90" s="65">
        <v>2850</v>
      </c>
      <c r="L90" s="48">
        <v>51.35368421052632</v>
      </c>
      <c r="M90" s="1"/>
    </row>
    <row r="91" spans="1:13" ht="15">
      <c r="A91" s="193" t="s">
        <v>301</v>
      </c>
      <c r="B91" s="67" t="s">
        <v>14</v>
      </c>
      <c r="C91" s="65">
        <v>3217</v>
      </c>
      <c r="D91" s="48">
        <v>91.06123717749456</v>
      </c>
      <c r="E91" s="63">
        <v>2697</v>
      </c>
      <c r="F91" s="267">
        <v>99.7</v>
      </c>
      <c r="G91" s="51">
        <v>2899</v>
      </c>
      <c r="H91" s="151">
        <v>94.7</v>
      </c>
      <c r="I91" s="65">
        <v>3990</v>
      </c>
      <c r="J91" s="48">
        <v>83.57894736842105</v>
      </c>
      <c r="K91" s="65">
        <v>4234</v>
      </c>
      <c r="L91" s="48">
        <v>81.36750118091639</v>
      </c>
      <c r="M91" s="1"/>
    </row>
    <row r="92" spans="1:13" ht="15">
      <c r="A92" s="191"/>
      <c r="B92" s="67" t="s">
        <v>15</v>
      </c>
      <c r="C92" s="65">
        <v>1247</v>
      </c>
      <c r="D92" s="48">
        <v>143.66960705693666</v>
      </c>
      <c r="E92" s="63">
        <v>1386</v>
      </c>
      <c r="F92" s="267">
        <v>139.96176046176046</v>
      </c>
      <c r="G92" s="51">
        <v>1407</v>
      </c>
      <c r="H92" s="151">
        <v>137.864250177683</v>
      </c>
      <c r="I92" s="65">
        <v>1530</v>
      </c>
      <c r="J92" s="48">
        <v>134.1967320261438</v>
      </c>
      <c r="K92" s="65">
        <v>1439</v>
      </c>
      <c r="L92" s="48">
        <v>140.0576789437109</v>
      </c>
      <c r="M92" s="1"/>
    </row>
    <row r="93" spans="1:13" ht="15">
      <c r="A93" s="200"/>
      <c r="B93" s="67" t="s">
        <v>16</v>
      </c>
      <c r="C93" s="65">
        <v>1970</v>
      </c>
      <c r="D93" s="48">
        <v>57.760406091370555</v>
      </c>
      <c r="E93" s="63">
        <v>1311</v>
      </c>
      <c r="F93" s="267">
        <v>57.1</v>
      </c>
      <c r="G93" s="51">
        <v>1492</v>
      </c>
      <c r="H93" s="151">
        <v>54.1</v>
      </c>
      <c r="I93" s="65">
        <v>2460</v>
      </c>
      <c r="J93" s="48">
        <v>52.09715447154471</v>
      </c>
      <c r="K93" s="65">
        <v>2795</v>
      </c>
      <c r="L93" s="48">
        <v>51.15098389982111</v>
      </c>
      <c r="M93" s="1"/>
    </row>
    <row r="94" spans="1:13" ht="15">
      <c r="A94" s="193" t="s">
        <v>35</v>
      </c>
      <c r="B94" s="67" t="s">
        <v>14</v>
      </c>
      <c r="C94" s="65">
        <v>3181</v>
      </c>
      <c r="D94" s="48">
        <v>136.89217227287017</v>
      </c>
      <c r="E94" s="63">
        <v>3325</v>
      </c>
      <c r="F94" s="267">
        <v>136.5</v>
      </c>
      <c r="G94" s="51">
        <v>3404</v>
      </c>
      <c r="H94" s="151">
        <v>136.8</v>
      </c>
      <c r="I94" s="65">
        <v>3523</v>
      </c>
      <c r="J94" s="48">
        <v>136.8396253193301</v>
      </c>
      <c r="K94" s="65">
        <v>3534</v>
      </c>
      <c r="L94" s="48">
        <v>137.87804187889077</v>
      </c>
      <c r="M94" s="1"/>
    </row>
    <row r="95" spans="1:13" ht="15">
      <c r="A95" s="177"/>
      <c r="B95" s="67" t="s">
        <v>15</v>
      </c>
      <c r="C95" s="65">
        <v>3087</v>
      </c>
      <c r="D95" s="48">
        <v>139.46064139941691</v>
      </c>
      <c r="E95" s="63">
        <v>3221</v>
      </c>
      <c r="F95" s="267">
        <v>139.25706302390563</v>
      </c>
      <c r="G95" s="51">
        <v>3289</v>
      </c>
      <c r="H95" s="151">
        <v>139.67041653998174</v>
      </c>
      <c r="I95" s="65">
        <v>3480</v>
      </c>
      <c r="J95" s="48">
        <v>137.95632183908046</v>
      </c>
      <c r="K95" s="65">
        <v>3479</v>
      </c>
      <c r="L95" s="48">
        <v>139.08306984765738</v>
      </c>
      <c r="M95" s="1"/>
    </row>
    <row r="96" spans="1:13" ht="15">
      <c r="A96" s="177"/>
      <c r="B96" s="67" t="s">
        <v>16</v>
      </c>
      <c r="C96" s="65">
        <v>94</v>
      </c>
      <c r="D96" s="48">
        <v>52.54255319148936</v>
      </c>
      <c r="E96" s="63">
        <v>104</v>
      </c>
      <c r="F96" s="267">
        <v>52.5</v>
      </c>
      <c r="G96" s="51">
        <v>115</v>
      </c>
      <c r="H96" s="151">
        <v>54.1</v>
      </c>
      <c r="I96" s="65">
        <v>43</v>
      </c>
      <c r="J96" s="48">
        <v>46.46511627906977</v>
      </c>
      <c r="K96" s="65">
        <v>55</v>
      </c>
      <c r="L96" s="48">
        <v>61.654545454545456</v>
      </c>
      <c r="M96" s="1"/>
    </row>
    <row r="97" spans="1:13" ht="15">
      <c r="A97" s="9" t="s">
        <v>27</v>
      </c>
      <c r="B97" s="67" t="s">
        <v>14</v>
      </c>
      <c r="C97" s="65">
        <v>4018</v>
      </c>
      <c r="D97" s="48">
        <v>108.82229965156795</v>
      </c>
      <c r="E97" s="63">
        <v>3967</v>
      </c>
      <c r="F97" s="267">
        <v>101.6</v>
      </c>
      <c r="G97" s="51">
        <v>3984</v>
      </c>
      <c r="H97" s="151">
        <v>108.2</v>
      </c>
      <c r="I97" s="65">
        <v>4575</v>
      </c>
      <c r="J97" s="48">
        <v>101.78295081967214</v>
      </c>
      <c r="K97" s="65">
        <v>4399</v>
      </c>
      <c r="L97" s="48">
        <v>106.17481245737667</v>
      </c>
      <c r="M97" s="1"/>
    </row>
    <row r="98" spans="1:13" ht="15">
      <c r="A98" s="7"/>
      <c r="B98" s="67" t="s">
        <v>15</v>
      </c>
      <c r="C98" s="65">
        <v>2214</v>
      </c>
      <c r="D98" s="48">
        <v>152.98373983739836</v>
      </c>
      <c r="E98" s="63">
        <v>1927</v>
      </c>
      <c r="F98" s="267">
        <v>154.33990659055527</v>
      </c>
      <c r="G98" s="51">
        <v>2156</v>
      </c>
      <c r="H98" s="151">
        <v>156.85343228200372</v>
      </c>
      <c r="I98" s="65">
        <v>2262</v>
      </c>
      <c r="J98" s="48">
        <v>154.17506631299736</v>
      </c>
      <c r="K98" s="65">
        <v>2303</v>
      </c>
      <c r="L98" s="48">
        <v>155.20538428137212</v>
      </c>
      <c r="M98" s="1"/>
    </row>
    <row r="99" spans="1:13" ht="15">
      <c r="A99" s="200"/>
      <c r="B99" s="67" t="s">
        <v>16</v>
      </c>
      <c r="C99" s="65">
        <v>1804</v>
      </c>
      <c r="D99" s="48">
        <v>54.62416851441242</v>
      </c>
      <c r="E99" s="63">
        <v>2040</v>
      </c>
      <c r="F99" s="267">
        <v>51.8</v>
      </c>
      <c r="G99" s="51">
        <v>1828</v>
      </c>
      <c r="H99" s="151">
        <v>50.8</v>
      </c>
      <c r="I99" s="65">
        <v>2313</v>
      </c>
      <c r="J99" s="48">
        <v>50.54604409857328</v>
      </c>
      <c r="K99" s="65">
        <v>2096</v>
      </c>
      <c r="L99" s="48">
        <v>52.30200381679389</v>
      </c>
      <c r="M99" s="1"/>
    </row>
    <row r="100" spans="1:13" ht="15">
      <c r="A100" s="193" t="s">
        <v>301</v>
      </c>
      <c r="B100" s="67" t="s">
        <v>14</v>
      </c>
      <c r="C100" s="65">
        <v>2635</v>
      </c>
      <c r="D100" s="48">
        <v>86.55142314990512</v>
      </c>
      <c r="E100" s="63">
        <v>2720</v>
      </c>
      <c r="F100" s="267">
        <v>82</v>
      </c>
      <c r="G100" s="51">
        <v>2641</v>
      </c>
      <c r="H100" s="151">
        <v>84.6</v>
      </c>
      <c r="I100" s="65">
        <v>3137</v>
      </c>
      <c r="J100" s="48">
        <v>78.52980554670067</v>
      </c>
      <c r="K100" s="65">
        <v>2950</v>
      </c>
      <c r="L100" s="48">
        <v>83.24203389830508</v>
      </c>
      <c r="M100" s="1"/>
    </row>
    <row r="101" spans="1:13" ht="15">
      <c r="A101" s="191"/>
      <c r="B101" s="67" t="s">
        <v>15</v>
      </c>
      <c r="C101" s="65">
        <v>831</v>
      </c>
      <c r="D101" s="48">
        <v>155.8616125150421</v>
      </c>
      <c r="E101" s="63">
        <v>716</v>
      </c>
      <c r="F101" s="267">
        <v>166.26256983240222</v>
      </c>
      <c r="G101" s="51">
        <v>813</v>
      </c>
      <c r="H101" s="151">
        <v>160.4440344403444</v>
      </c>
      <c r="I101" s="65">
        <v>836</v>
      </c>
      <c r="J101" s="48">
        <v>155.54186602870814</v>
      </c>
      <c r="K101" s="65">
        <v>854</v>
      </c>
      <c r="L101" s="48">
        <v>159.1791569086651</v>
      </c>
      <c r="M101" s="1"/>
    </row>
    <row r="102" spans="1:13" ht="15">
      <c r="A102" s="200"/>
      <c r="B102" s="67" t="s">
        <v>16</v>
      </c>
      <c r="C102" s="65">
        <v>1804</v>
      </c>
      <c r="D102" s="48">
        <v>54.62416851441242</v>
      </c>
      <c r="E102" s="63">
        <v>2004</v>
      </c>
      <c r="F102" s="267">
        <v>51.8</v>
      </c>
      <c r="G102" s="51">
        <v>1828</v>
      </c>
      <c r="H102" s="151">
        <v>50.8</v>
      </c>
      <c r="I102" s="65">
        <v>2301</v>
      </c>
      <c r="J102" s="48">
        <v>50.54976097348979</v>
      </c>
      <c r="K102" s="65">
        <v>2096</v>
      </c>
      <c r="L102" s="48">
        <v>52.30200381679389</v>
      </c>
      <c r="M102" s="1"/>
    </row>
    <row r="103" spans="1:13" ht="15">
      <c r="A103" s="193" t="s">
        <v>35</v>
      </c>
      <c r="B103" s="67" t="s">
        <v>14</v>
      </c>
      <c r="C103" s="65">
        <v>1383</v>
      </c>
      <c r="D103" s="48">
        <v>151.25451916124368</v>
      </c>
      <c r="E103" s="63">
        <v>1247</v>
      </c>
      <c r="F103" s="267">
        <v>144.5</v>
      </c>
      <c r="G103" s="51">
        <v>1343</v>
      </c>
      <c r="H103" s="151">
        <v>154.7</v>
      </c>
      <c r="I103" s="65">
        <v>1438</v>
      </c>
      <c r="J103" s="48">
        <v>152.509735744089</v>
      </c>
      <c r="K103" s="65">
        <v>1449</v>
      </c>
      <c r="L103" s="48">
        <v>152.86335403726707</v>
      </c>
      <c r="M103" s="1"/>
    </row>
    <row r="104" spans="1:13" ht="15">
      <c r="A104" s="177"/>
      <c r="B104" s="67" t="s">
        <v>15</v>
      </c>
      <c r="C104" s="65">
        <v>1383</v>
      </c>
      <c r="D104" s="48">
        <v>151.25451916124368</v>
      </c>
      <c r="E104" s="63">
        <v>1211</v>
      </c>
      <c r="F104" s="267">
        <v>147.29066886870356</v>
      </c>
      <c r="G104" s="51">
        <v>1343</v>
      </c>
      <c r="H104" s="151">
        <v>154.67982129560684</v>
      </c>
      <c r="I104" s="65">
        <v>1426</v>
      </c>
      <c r="J104" s="48">
        <v>153.37377279102384</v>
      </c>
      <c r="K104" s="65">
        <v>1449</v>
      </c>
      <c r="L104" s="48">
        <v>152.86335403726707</v>
      </c>
      <c r="M104" s="1"/>
    </row>
    <row r="105" spans="1:13" ht="15">
      <c r="A105" s="177"/>
      <c r="B105" s="67" t="s">
        <v>16</v>
      </c>
      <c r="C105" s="65" t="s">
        <v>421</v>
      </c>
      <c r="D105" s="47" t="s">
        <v>421</v>
      </c>
      <c r="E105" s="63">
        <v>36</v>
      </c>
      <c r="F105" s="267">
        <v>49.6</v>
      </c>
      <c r="G105" s="51" t="s">
        <v>421</v>
      </c>
      <c r="H105" s="351" t="s">
        <v>421</v>
      </c>
      <c r="I105" s="65">
        <v>12</v>
      </c>
      <c r="J105" s="48">
        <v>49.833333333333336</v>
      </c>
      <c r="K105" s="65" t="s">
        <v>421</v>
      </c>
      <c r="L105" s="47" t="s">
        <v>421</v>
      </c>
      <c r="M105" s="1"/>
    </row>
    <row r="106" spans="1:13" ht="15">
      <c r="A106" s="9" t="s">
        <v>343</v>
      </c>
      <c r="B106" s="67" t="s">
        <v>14</v>
      </c>
      <c r="C106" s="65">
        <v>13638</v>
      </c>
      <c r="D106" s="48">
        <v>90.9918609766828</v>
      </c>
      <c r="E106" s="63">
        <v>11716</v>
      </c>
      <c r="F106" s="267">
        <v>94.8</v>
      </c>
      <c r="G106" s="51">
        <v>10606</v>
      </c>
      <c r="H106" s="151">
        <v>94.2</v>
      </c>
      <c r="I106" s="65">
        <v>12924</v>
      </c>
      <c r="J106" s="48">
        <v>86.22686474775611</v>
      </c>
      <c r="K106" s="65">
        <v>12964</v>
      </c>
      <c r="L106" s="48">
        <v>86.74838012958963</v>
      </c>
      <c r="M106" s="1"/>
    </row>
    <row r="107" spans="1:13" ht="15">
      <c r="A107" s="7"/>
      <c r="B107" s="67" t="s">
        <v>15</v>
      </c>
      <c r="C107" s="65">
        <v>4822</v>
      </c>
      <c r="D107" s="48">
        <v>154.51493156366652</v>
      </c>
      <c r="E107" s="63">
        <v>4851</v>
      </c>
      <c r="F107" s="267">
        <v>150.7864357864358</v>
      </c>
      <c r="G107" s="51">
        <v>4438</v>
      </c>
      <c r="H107" s="151">
        <v>149.48107255520506</v>
      </c>
      <c r="I107" s="65">
        <v>4895</v>
      </c>
      <c r="J107" s="48">
        <v>141.91113381001023</v>
      </c>
      <c r="K107" s="65">
        <v>5037</v>
      </c>
      <c r="L107" s="48">
        <v>137.7395274965257</v>
      </c>
      <c r="M107" s="1"/>
    </row>
    <row r="108" spans="1:13" ht="15">
      <c r="A108" s="200"/>
      <c r="B108" s="67" t="s">
        <v>16</v>
      </c>
      <c r="C108" s="65">
        <v>8816</v>
      </c>
      <c r="D108" s="48">
        <v>56.247277676951</v>
      </c>
      <c r="E108" s="63">
        <v>6865</v>
      </c>
      <c r="F108" s="267">
        <v>55.3</v>
      </c>
      <c r="G108" s="51">
        <v>6168</v>
      </c>
      <c r="H108" s="151">
        <v>54.4</v>
      </c>
      <c r="I108" s="65">
        <v>8029</v>
      </c>
      <c r="J108" s="48">
        <v>52.278116826503926</v>
      </c>
      <c r="K108" s="65">
        <v>7927</v>
      </c>
      <c r="L108" s="48">
        <v>54.34742020941088</v>
      </c>
      <c r="M108" s="1"/>
    </row>
    <row r="109" spans="1:13" ht="15">
      <c r="A109" s="193" t="s">
        <v>301</v>
      </c>
      <c r="B109" s="67" t="s">
        <v>14</v>
      </c>
      <c r="C109" s="65">
        <v>9075</v>
      </c>
      <c r="D109" s="48">
        <v>72.21432506887052</v>
      </c>
      <c r="E109" s="63">
        <v>7103</v>
      </c>
      <c r="F109" s="267">
        <v>74.9</v>
      </c>
      <c r="G109" s="51">
        <v>6938</v>
      </c>
      <c r="H109" s="151">
        <v>71.5</v>
      </c>
      <c r="I109" s="65">
        <v>8173</v>
      </c>
      <c r="J109" s="48">
        <v>67.33573963049064</v>
      </c>
      <c r="K109" s="65">
        <v>8586</v>
      </c>
      <c r="L109" s="48">
        <v>68.21174004192872</v>
      </c>
      <c r="M109" s="1"/>
    </row>
    <row r="110" spans="1:13" ht="15">
      <c r="A110" s="191"/>
      <c r="B110" s="67" t="s">
        <v>15</v>
      </c>
      <c r="C110" s="65">
        <v>1305</v>
      </c>
      <c r="D110" s="48">
        <v>167.39080459770116</v>
      </c>
      <c r="E110" s="63">
        <v>1269</v>
      </c>
      <c r="F110" s="267">
        <v>159.14499605988968</v>
      </c>
      <c r="G110" s="51">
        <v>1138</v>
      </c>
      <c r="H110" s="151">
        <v>157.8251318101933</v>
      </c>
      <c r="I110" s="65">
        <v>1198</v>
      </c>
      <c r="J110" s="48">
        <v>153.32971619365608</v>
      </c>
      <c r="K110" s="65">
        <v>1239</v>
      </c>
      <c r="L110" s="48">
        <v>147.42534301856335</v>
      </c>
      <c r="M110" s="1"/>
    </row>
    <row r="111" spans="1:13" ht="15">
      <c r="A111" s="200"/>
      <c r="B111" s="67" t="s">
        <v>16</v>
      </c>
      <c r="C111" s="65">
        <v>7770</v>
      </c>
      <c r="D111" s="48">
        <v>56.22908622908623</v>
      </c>
      <c r="E111" s="63">
        <v>5834</v>
      </c>
      <c r="F111" s="267">
        <v>56.6</v>
      </c>
      <c r="G111" s="51">
        <v>5800</v>
      </c>
      <c r="H111" s="151">
        <v>54.6</v>
      </c>
      <c r="I111" s="65">
        <v>6975</v>
      </c>
      <c r="J111" s="48">
        <v>52.56573476702509</v>
      </c>
      <c r="K111" s="65">
        <v>7347</v>
      </c>
      <c r="L111" s="48">
        <v>54.853137334966654</v>
      </c>
      <c r="M111" s="1"/>
    </row>
    <row r="112" spans="1:13" ht="15">
      <c r="A112" s="193" t="s">
        <v>35</v>
      </c>
      <c r="B112" s="67" t="s">
        <v>14</v>
      </c>
      <c r="C112" s="65">
        <v>4563</v>
      </c>
      <c r="D112" s="48">
        <v>128.33705895244356</v>
      </c>
      <c r="E112" s="63">
        <v>4613</v>
      </c>
      <c r="F112" s="267">
        <v>125.5</v>
      </c>
      <c r="G112" s="51">
        <v>3668</v>
      </c>
      <c r="H112" s="151">
        <v>137</v>
      </c>
      <c r="I112" s="65">
        <v>4751</v>
      </c>
      <c r="J112" s="48">
        <v>118.7246895390444</v>
      </c>
      <c r="K112" s="65">
        <v>4378</v>
      </c>
      <c r="L112" s="48">
        <v>123.10187300137049</v>
      </c>
      <c r="M112" s="1"/>
    </row>
    <row r="113" spans="1:13" ht="15">
      <c r="A113" s="177"/>
      <c r="B113" s="67" t="s">
        <v>15</v>
      </c>
      <c r="C113" s="65">
        <v>3517</v>
      </c>
      <c r="D113" s="48">
        <v>149.73727608757463</v>
      </c>
      <c r="E113" s="63">
        <v>3582</v>
      </c>
      <c r="F113" s="267">
        <v>147.8252372975991</v>
      </c>
      <c r="G113" s="51">
        <v>3300</v>
      </c>
      <c r="H113" s="151">
        <v>146.60363636363635</v>
      </c>
      <c r="I113" s="65">
        <v>3697</v>
      </c>
      <c r="J113" s="48">
        <v>138.21098187719772</v>
      </c>
      <c r="K113" s="65">
        <v>3798</v>
      </c>
      <c r="L113" s="48">
        <v>134.57977883096368</v>
      </c>
      <c r="M113" s="1"/>
    </row>
    <row r="114" spans="1:13" ht="15">
      <c r="A114" s="177"/>
      <c r="B114" s="67" t="s">
        <v>16</v>
      </c>
      <c r="C114" s="65">
        <v>1046</v>
      </c>
      <c r="D114" s="48">
        <v>56.382409177820264</v>
      </c>
      <c r="E114" s="63">
        <v>1031</v>
      </c>
      <c r="F114" s="267">
        <v>47.9</v>
      </c>
      <c r="G114" s="51">
        <v>368</v>
      </c>
      <c r="H114" s="151">
        <v>51.1</v>
      </c>
      <c r="I114" s="65">
        <v>1054</v>
      </c>
      <c r="J114" s="48">
        <v>50.374762808349146</v>
      </c>
      <c r="K114" s="65">
        <v>580</v>
      </c>
      <c r="L114" s="48">
        <v>47.94137931034483</v>
      </c>
      <c r="M114" s="1"/>
    </row>
    <row r="115" spans="1:13" ht="15">
      <c r="A115" s="9" t="s">
        <v>344</v>
      </c>
      <c r="B115" s="67" t="s">
        <v>14</v>
      </c>
      <c r="C115" s="65">
        <v>9057</v>
      </c>
      <c r="D115" s="48">
        <v>129.61929998895883</v>
      </c>
      <c r="E115" s="63">
        <v>9858</v>
      </c>
      <c r="F115" s="267">
        <v>127.1</v>
      </c>
      <c r="G115" s="51">
        <v>9233</v>
      </c>
      <c r="H115" s="151">
        <v>122.9</v>
      </c>
      <c r="I115" s="65">
        <v>9685</v>
      </c>
      <c r="J115" s="48">
        <v>121.56107382550336</v>
      </c>
      <c r="K115" s="65">
        <v>10627</v>
      </c>
      <c r="L115" s="48">
        <v>117.21972334619366</v>
      </c>
      <c r="M115" s="1"/>
    </row>
    <row r="116" spans="1:13" ht="15">
      <c r="A116" s="7"/>
      <c r="B116" s="67" t="s">
        <v>15</v>
      </c>
      <c r="C116" s="65">
        <v>7059</v>
      </c>
      <c r="D116" s="48">
        <v>148.82972092364358</v>
      </c>
      <c r="E116" s="63">
        <v>7492</v>
      </c>
      <c r="F116" s="267">
        <v>148.56233315536574</v>
      </c>
      <c r="G116" s="51">
        <v>6645</v>
      </c>
      <c r="H116" s="151">
        <v>147.722949586155</v>
      </c>
      <c r="I116" s="65">
        <v>7212</v>
      </c>
      <c r="J116" s="48">
        <v>144.00596228508041</v>
      </c>
      <c r="K116" s="65">
        <v>7339</v>
      </c>
      <c r="L116" s="48">
        <v>143.92996321024663</v>
      </c>
      <c r="M116" s="1"/>
    </row>
    <row r="117" spans="1:13" ht="15">
      <c r="A117" s="200"/>
      <c r="B117" s="67" t="s">
        <v>16</v>
      </c>
      <c r="C117" s="65">
        <v>1998</v>
      </c>
      <c r="D117" s="48">
        <v>61.748248248248245</v>
      </c>
      <c r="E117" s="63">
        <v>2366</v>
      </c>
      <c r="F117" s="267">
        <v>59.3</v>
      </c>
      <c r="G117" s="51">
        <v>2588</v>
      </c>
      <c r="H117" s="151">
        <v>59.2</v>
      </c>
      <c r="I117" s="65">
        <v>2473</v>
      </c>
      <c r="J117" s="48">
        <v>56.1051354630004</v>
      </c>
      <c r="K117" s="65">
        <v>3288</v>
      </c>
      <c r="L117" s="48">
        <v>57.60097323600973</v>
      </c>
      <c r="M117" s="1"/>
    </row>
    <row r="118" spans="1:13" ht="15">
      <c r="A118" s="193" t="s">
        <v>301</v>
      </c>
      <c r="B118" s="67" t="s">
        <v>14</v>
      </c>
      <c r="C118" s="65">
        <v>5842</v>
      </c>
      <c r="D118" s="48">
        <v>121.24204039712427</v>
      </c>
      <c r="E118" s="63">
        <v>6248</v>
      </c>
      <c r="F118" s="267">
        <v>116.2</v>
      </c>
      <c r="G118" s="51">
        <v>6203</v>
      </c>
      <c r="H118" s="151">
        <v>111.7</v>
      </c>
      <c r="I118" s="65">
        <v>6480</v>
      </c>
      <c r="J118" s="48">
        <v>110.57746913580247</v>
      </c>
      <c r="K118" s="65">
        <v>7377</v>
      </c>
      <c r="L118" s="48">
        <v>105.20970584248339</v>
      </c>
      <c r="M118" s="1"/>
    </row>
    <row r="119" spans="1:13" ht="15">
      <c r="A119" s="191"/>
      <c r="B119" s="67" t="s">
        <v>15</v>
      </c>
      <c r="C119" s="65">
        <v>3857</v>
      </c>
      <c r="D119" s="48">
        <v>151.93725693544206</v>
      </c>
      <c r="E119" s="63">
        <v>3908</v>
      </c>
      <c r="F119" s="267">
        <v>150.19012282497442</v>
      </c>
      <c r="G119" s="51">
        <v>3624</v>
      </c>
      <c r="H119" s="151">
        <v>149.09906181015452</v>
      </c>
      <c r="I119" s="65">
        <v>4045</v>
      </c>
      <c r="J119" s="48">
        <v>143.45364647713225</v>
      </c>
      <c r="K119" s="65">
        <v>4092</v>
      </c>
      <c r="L119" s="48">
        <v>143.42888563049854</v>
      </c>
      <c r="M119" s="1"/>
    </row>
    <row r="120" spans="1:13" ht="15">
      <c r="A120" s="200"/>
      <c r="B120" s="67" t="s">
        <v>16</v>
      </c>
      <c r="C120" s="65">
        <v>1985</v>
      </c>
      <c r="D120" s="48">
        <v>61.59899244332494</v>
      </c>
      <c r="E120" s="63">
        <v>2340</v>
      </c>
      <c r="F120" s="267">
        <v>59.3</v>
      </c>
      <c r="G120" s="51">
        <v>2579</v>
      </c>
      <c r="H120" s="151">
        <v>59.2</v>
      </c>
      <c r="I120" s="65">
        <v>2435</v>
      </c>
      <c r="J120" s="48">
        <v>55.963860369609854</v>
      </c>
      <c r="K120" s="65">
        <v>3285</v>
      </c>
      <c r="L120" s="48">
        <v>57.60152207001522</v>
      </c>
      <c r="M120" s="1"/>
    </row>
    <row r="121" spans="1:13" ht="15">
      <c r="A121" s="193" t="s">
        <v>35</v>
      </c>
      <c r="B121" s="67" t="s">
        <v>14</v>
      </c>
      <c r="C121" s="65">
        <v>3215</v>
      </c>
      <c r="D121" s="48">
        <v>144.84167962674962</v>
      </c>
      <c r="E121" s="63">
        <v>3610</v>
      </c>
      <c r="F121" s="267">
        <v>146.1</v>
      </c>
      <c r="G121" s="51">
        <v>3030</v>
      </c>
      <c r="H121" s="151">
        <v>145.8</v>
      </c>
      <c r="I121" s="65">
        <v>3205</v>
      </c>
      <c r="J121" s="48">
        <v>143.7681747269891</v>
      </c>
      <c r="K121" s="65">
        <v>3250</v>
      </c>
      <c r="L121" s="48">
        <v>144.4806153846154</v>
      </c>
      <c r="M121" s="1"/>
    </row>
    <row r="122" spans="1:13" ht="15">
      <c r="A122" s="177"/>
      <c r="B122" s="67" t="s">
        <v>15</v>
      </c>
      <c r="C122" s="65">
        <v>3202</v>
      </c>
      <c r="D122" s="48">
        <v>145.08650843222986</v>
      </c>
      <c r="E122" s="63">
        <v>3584</v>
      </c>
      <c r="F122" s="267">
        <v>146.78738839285714</v>
      </c>
      <c r="G122" s="51">
        <v>3021</v>
      </c>
      <c r="H122" s="151">
        <v>146.07216153591526</v>
      </c>
      <c r="I122" s="65">
        <v>3167</v>
      </c>
      <c r="J122" s="48">
        <v>144.7113988001263</v>
      </c>
      <c r="K122" s="65">
        <v>3247</v>
      </c>
      <c r="L122" s="48">
        <v>144.56144133045888</v>
      </c>
      <c r="M122" s="1"/>
    </row>
    <row r="123" spans="1:13" ht="15">
      <c r="A123" s="177"/>
      <c r="B123" s="67" t="s">
        <v>16</v>
      </c>
      <c r="C123" s="65">
        <v>13</v>
      </c>
      <c r="D123" s="48">
        <v>84.53846153846153</v>
      </c>
      <c r="E123" s="63">
        <v>26</v>
      </c>
      <c r="F123" s="267">
        <v>56.5</v>
      </c>
      <c r="G123" s="51">
        <v>9</v>
      </c>
      <c r="H123" s="151">
        <v>38.4</v>
      </c>
      <c r="I123" s="65">
        <v>38</v>
      </c>
      <c r="J123" s="48">
        <v>65.15789473684211</v>
      </c>
      <c r="K123" s="65">
        <v>3</v>
      </c>
      <c r="L123" s="48">
        <v>57</v>
      </c>
      <c r="M123" s="1"/>
    </row>
    <row r="124" spans="1:13" ht="15">
      <c r="A124" s="9" t="s">
        <v>345</v>
      </c>
      <c r="B124" s="67" t="s">
        <v>14</v>
      </c>
      <c r="C124" s="65">
        <v>3024</v>
      </c>
      <c r="D124" s="48">
        <v>111.15443121693121</v>
      </c>
      <c r="E124" s="63">
        <v>2768</v>
      </c>
      <c r="F124" s="267">
        <v>119.6</v>
      </c>
      <c r="G124" s="51">
        <v>3479</v>
      </c>
      <c r="H124" s="151">
        <v>102.5</v>
      </c>
      <c r="I124" s="65">
        <v>3362</v>
      </c>
      <c r="J124" s="48">
        <v>109.23349196906604</v>
      </c>
      <c r="K124" s="65">
        <v>2939</v>
      </c>
      <c r="L124" s="48">
        <v>115.83906090506976</v>
      </c>
      <c r="M124" s="1"/>
    </row>
    <row r="125" spans="1:13" ht="15">
      <c r="A125" s="7"/>
      <c r="B125" s="67" t="s">
        <v>15</v>
      </c>
      <c r="C125" s="65">
        <v>2062</v>
      </c>
      <c r="D125" s="48">
        <v>135.8627546071775</v>
      </c>
      <c r="E125" s="63">
        <v>2163</v>
      </c>
      <c r="F125" s="267">
        <v>136.31622746185852</v>
      </c>
      <c r="G125" s="51">
        <v>2135</v>
      </c>
      <c r="H125" s="151">
        <v>133.7990632318501</v>
      </c>
      <c r="I125" s="65">
        <v>2373</v>
      </c>
      <c r="J125" s="48">
        <v>133.64854614412135</v>
      </c>
      <c r="K125" s="65">
        <v>2295</v>
      </c>
      <c r="L125" s="48">
        <v>133.5699346405229</v>
      </c>
      <c r="M125" s="1"/>
    </row>
    <row r="126" spans="1:13" ht="15">
      <c r="A126" s="200"/>
      <c r="B126" s="67" t="s">
        <v>16</v>
      </c>
      <c r="C126" s="65">
        <v>962</v>
      </c>
      <c r="D126" s="48">
        <v>58.19334719334719</v>
      </c>
      <c r="E126" s="63">
        <v>605</v>
      </c>
      <c r="F126" s="267">
        <v>60</v>
      </c>
      <c r="G126" s="51">
        <v>1344</v>
      </c>
      <c r="H126" s="151">
        <v>52.7</v>
      </c>
      <c r="I126" s="65">
        <v>989</v>
      </c>
      <c r="J126" s="48">
        <v>50.65217391304348</v>
      </c>
      <c r="K126" s="65">
        <v>644</v>
      </c>
      <c r="L126" s="48">
        <v>52.65217391304348</v>
      </c>
      <c r="M126" s="1"/>
    </row>
    <row r="127" spans="1:13" ht="15">
      <c r="A127" s="193" t="s">
        <v>301</v>
      </c>
      <c r="B127" s="67" t="s">
        <v>14</v>
      </c>
      <c r="C127" s="65">
        <v>1519</v>
      </c>
      <c r="D127" s="48">
        <v>89.89664252797894</v>
      </c>
      <c r="E127" s="63">
        <v>1180</v>
      </c>
      <c r="F127" s="267">
        <v>102.5</v>
      </c>
      <c r="G127" s="51">
        <v>1868</v>
      </c>
      <c r="H127" s="151">
        <v>76.4</v>
      </c>
      <c r="I127" s="65">
        <v>1439</v>
      </c>
      <c r="J127" s="48">
        <v>84.84711605281446</v>
      </c>
      <c r="K127" s="65">
        <v>1149</v>
      </c>
      <c r="L127" s="48">
        <v>93.21235857267189</v>
      </c>
      <c r="M127" s="1"/>
    </row>
    <row r="128" spans="1:13" ht="15">
      <c r="A128" s="191"/>
      <c r="B128" s="67" t="s">
        <v>15</v>
      </c>
      <c r="C128" s="65">
        <v>557</v>
      </c>
      <c r="D128" s="48">
        <v>144.65170556552962</v>
      </c>
      <c r="E128" s="63">
        <v>584</v>
      </c>
      <c r="F128" s="267">
        <v>145.97431506849315</v>
      </c>
      <c r="G128" s="51">
        <v>524</v>
      </c>
      <c r="H128" s="151">
        <v>136.94274809160305</v>
      </c>
      <c r="I128" s="65">
        <v>538</v>
      </c>
      <c r="J128" s="48">
        <v>140.0185873605948</v>
      </c>
      <c r="K128" s="65">
        <v>505</v>
      </c>
      <c r="L128" s="48">
        <v>144.93663366336634</v>
      </c>
      <c r="M128" s="1"/>
    </row>
    <row r="129" spans="1:13" ht="15">
      <c r="A129" s="200"/>
      <c r="B129" s="67" t="s">
        <v>16</v>
      </c>
      <c r="C129" s="65">
        <v>962</v>
      </c>
      <c r="D129" s="48">
        <v>58.19334719334719</v>
      </c>
      <c r="E129" s="63">
        <v>596</v>
      </c>
      <c r="F129" s="267">
        <v>60</v>
      </c>
      <c r="G129" s="51">
        <v>1344</v>
      </c>
      <c r="H129" s="151">
        <v>52.7</v>
      </c>
      <c r="I129" s="65">
        <v>901</v>
      </c>
      <c r="J129" s="48">
        <v>51.90344062153163</v>
      </c>
      <c r="K129" s="65">
        <v>644</v>
      </c>
      <c r="L129" s="48">
        <v>52.65217391304348</v>
      </c>
      <c r="M129" s="1"/>
    </row>
    <row r="130" spans="1:13" ht="15">
      <c r="A130" s="193" t="s">
        <v>35</v>
      </c>
      <c r="B130" s="67" t="s">
        <v>14</v>
      </c>
      <c r="C130" s="65">
        <v>1505</v>
      </c>
      <c r="D130" s="48">
        <v>132.60996677740863</v>
      </c>
      <c r="E130" s="63">
        <v>1588</v>
      </c>
      <c r="F130" s="267">
        <v>132.3</v>
      </c>
      <c r="G130" s="51">
        <v>1611</v>
      </c>
      <c r="H130" s="151">
        <v>132.8</v>
      </c>
      <c r="I130" s="65">
        <v>1923</v>
      </c>
      <c r="J130" s="48">
        <v>127.4820592823713</v>
      </c>
      <c r="K130" s="65">
        <v>1790</v>
      </c>
      <c r="L130" s="48">
        <v>130.3631284916201</v>
      </c>
      <c r="M130" s="1"/>
    </row>
    <row r="131" spans="1:13" ht="15">
      <c r="A131" s="177"/>
      <c r="B131" s="67" t="s">
        <v>15</v>
      </c>
      <c r="C131" s="65">
        <v>1505</v>
      </c>
      <c r="D131" s="48">
        <v>132.60996677740863</v>
      </c>
      <c r="E131" s="63">
        <v>1579</v>
      </c>
      <c r="F131" s="267">
        <v>132.74414186193795</v>
      </c>
      <c r="G131" s="51">
        <v>1611</v>
      </c>
      <c r="H131" s="151">
        <v>132.77653631284917</v>
      </c>
      <c r="I131" s="65">
        <v>1835</v>
      </c>
      <c r="J131" s="48">
        <v>131.78092643051772</v>
      </c>
      <c r="K131" s="65">
        <v>1790</v>
      </c>
      <c r="L131" s="48">
        <v>130.3631284916201</v>
      </c>
      <c r="M131" s="1"/>
    </row>
    <row r="132" spans="1:13" ht="15">
      <c r="A132" s="177"/>
      <c r="B132" s="67" t="s">
        <v>16</v>
      </c>
      <c r="C132" s="65" t="s">
        <v>421</v>
      </c>
      <c r="D132" s="47" t="s">
        <v>421</v>
      </c>
      <c r="E132" s="63">
        <v>9</v>
      </c>
      <c r="F132" s="267">
        <v>62.2</v>
      </c>
      <c r="G132" s="51" t="s">
        <v>421</v>
      </c>
      <c r="H132" s="351" t="s">
        <v>421</v>
      </c>
      <c r="I132" s="65">
        <v>88</v>
      </c>
      <c r="J132" s="48">
        <v>37.84090909090909</v>
      </c>
      <c r="K132" s="65" t="s">
        <v>421</v>
      </c>
      <c r="L132" s="47" t="s">
        <v>421</v>
      </c>
      <c r="M132" s="1"/>
    </row>
    <row r="133" spans="1:13" ht="15">
      <c r="A133" s="9" t="s">
        <v>346</v>
      </c>
      <c r="B133" s="67" t="s">
        <v>14</v>
      </c>
      <c r="C133" s="65">
        <v>5211</v>
      </c>
      <c r="D133" s="48">
        <v>96.6513145269622</v>
      </c>
      <c r="E133" s="63">
        <v>4571</v>
      </c>
      <c r="F133" s="267">
        <v>99.1</v>
      </c>
      <c r="G133" s="51">
        <v>4153</v>
      </c>
      <c r="H133" s="151">
        <v>95.9</v>
      </c>
      <c r="I133" s="65">
        <v>4083</v>
      </c>
      <c r="J133" s="48">
        <v>96.6296840558413</v>
      </c>
      <c r="K133" s="65">
        <v>4489</v>
      </c>
      <c r="L133" s="48">
        <v>90.3958565382045</v>
      </c>
      <c r="M133" s="1"/>
    </row>
    <row r="134" spans="1:13" ht="15">
      <c r="A134" s="7"/>
      <c r="B134" s="67" t="s">
        <v>15</v>
      </c>
      <c r="C134" s="65">
        <v>2270</v>
      </c>
      <c r="D134" s="48">
        <v>151.69823788546256</v>
      </c>
      <c r="E134" s="63">
        <v>2197</v>
      </c>
      <c r="F134" s="267">
        <v>148.55939918070095</v>
      </c>
      <c r="G134" s="51">
        <v>1925</v>
      </c>
      <c r="H134" s="151">
        <v>144.6425974025974</v>
      </c>
      <c r="I134" s="65">
        <v>1932</v>
      </c>
      <c r="J134" s="48">
        <v>144.60403726708074</v>
      </c>
      <c r="K134" s="65">
        <v>1819</v>
      </c>
      <c r="L134" s="48">
        <v>144.45299615173172</v>
      </c>
      <c r="M134" s="1"/>
    </row>
    <row r="135" spans="1:13" ht="15">
      <c r="A135" s="200"/>
      <c r="B135" s="67" t="s">
        <v>16</v>
      </c>
      <c r="C135" s="65">
        <v>2941</v>
      </c>
      <c r="D135" s="48">
        <v>54.16354981298878</v>
      </c>
      <c r="E135" s="63">
        <v>2374</v>
      </c>
      <c r="F135" s="267">
        <v>53.3</v>
      </c>
      <c r="G135" s="51">
        <v>2228</v>
      </c>
      <c r="H135" s="151">
        <v>53.7</v>
      </c>
      <c r="I135" s="65">
        <v>2151</v>
      </c>
      <c r="J135" s="48">
        <v>53.53974895397489</v>
      </c>
      <c r="K135" s="65">
        <v>2670</v>
      </c>
      <c r="L135" s="48">
        <v>53.568164794007494</v>
      </c>
      <c r="M135" s="1"/>
    </row>
    <row r="136" spans="1:13" ht="15">
      <c r="A136" s="193" t="s">
        <v>301</v>
      </c>
      <c r="B136" s="67" t="s">
        <v>14</v>
      </c>
      <c r="C136" s="65">
        <v>3335</v>
      </c>
      <c r="D136" s="48">
        <v>72.92413793103448</v>
      </c>
      <c r="E136" s="63">
        <v>2656</v>
      </c>
      <c r="F136" s="267">
        <v>73.3</v>
      </c>
      <c r="G136" s="51">
        <v>2416</v>
      </c>
      <c r="H136" s="151">
        <v>71</v>
      </c>
      <c r="I136" s="65">
        <v>2264</v>
      </c>
      <c r="J136" s="48">
        <v>73.05432862190813</v>
      </c>
      <c r="K136" s="65">
        <v>2640</v>
      </c>
      <c r="L136" s="48">
        <v>72.34280303030303</v>
      </c>
      <c r="M136" s="1"/>
    </row>
    <row r="137" spans="1:13" ht="15">
      <c r="A137" s="191"/>
      <c r="B137" s="67" t="s">
        <v>15</v>
      </c>
      <c r="C137" s="65">
        <v>601</v>
      </c>
      <c r="D137" s="48">
        <v>157.61564059900167</v>
      </c>
      <c r="E137" s="63">
        <v>527</v>
      </c>
      <c r="F137" s="267">
        <v>153.36242884250476</v>
      </c>
      <c r="G137" s="51">
        <v>425</v>
      </c>
      <c r="H137" s="151">
        <v>151.82588235294116</v>
      </c>
      <c r="I137" s="65">
        <v>419</v>
      </c>
      <c r="J137" s="48">
        <v>154.08114558472553</v>
      </c>
      <c r="K137" s="65">
        <v>497</v>
      </c>
      <c r="L137" s="48">
        <v>149.27967806841048</v>
      </c>
      <c r="M137" s="1"/>
    </row>
    <row r="138" spans="1:13" ht="15">
      <c r="A138" s="200"/>
      <c r="B138" s="67" t="s">
        <v>16</v>
      </c>
      <c r="C138" s="65">
        <v>2734</v>
      </c>
      <c r="D138" s="48">
        <v>54.30687637161668</v>
      </c>
      <c r="E138" s="63">
        <v>2129</v>
      </c>
      <c r="F138" s="267">
        <v>53.5</v>
      </c>
      <c r="G138" s="51">
        <v>1991</v>
      </c>
      <c r="H138" s="151">
        <v>53.7</v>
      </c>
      <c r="I138" s="65">
        <v>1845</v>
      </c>
      <c r="J138" s="48">
        <v>54.65311653116531</v>
      </c>
      <c r="K138" s="65">
        <v>2143</v>
      </c>
      <c r="L138" s="48">
        <v>54.499766682221185</v>
      </c>
      <c r="M138" s="1"/>
    </row>
    <row r="139" spans="1:13" ht="15">
      <c r="A139" s="193" t="s">
        <v>35</v>
      </c>
      <c r="B139" s="67" t="s">
        <v>14</v>
      </c>
      <c r="C139" s="65">
        <v>1876</v>
      </c>
      <c r="D139" s="48">
        <v>138.8315565031983</v>
      </c>
      <c r="E139" s="63">
        <v>1915</v>
      </c>
      <c r="F139" s="267">
        <v>134.9</v>
      </c>
      <c r="G139" s="51">
        <v>1737</v>
      </c>
      <c r="H139" s="151">
        <v>130.5</v>
      </c>
      <c r="I139" s="65">
        <v>1819</v>
      </c>
      <c r="J139" s="48">
        <v>125.97251236943376</v>
      </c>
      <c r="K139" s="65">
        <v>1849</v>
      </c>
      <c r="L139" s="48">
        <v>116.17198485667929</v>
      </c>
      <c r="M139" s="1"/>
    </row>
    <row r="140" spans="1:13" ht="15">
      <c r="A140" s="177"/>
      <c r="B140" s="67" t="s">
        <v>15</v>
      </c>
      <c r="C140" s="65">
        <v>1669</v>
      </c>
      <c r="D140" s="48">
        <v>149.56740563211503</v>
      </c>
      <c r="E140" s="63">
        <v>1670</v>
      </c>
      <c r="F140" s="267">
        <v>147.0437125748503</v>
      </c>
      <c r="G140" s="51">
        <v>1500</v>
      </c>
      <c r="H140" s="151">
        <v>142.60733333333334</v>
      </c>
      <c r="I140" s="65">
        <v>1513</v>
      </c>
      <c r="J140" s="48">
        <v>141.9795109054858</v>
      </c>
      <c r="K140" s="65">
        <v>1322</v>
      </c>
      <c r="L140" s="48">
        <v>142.63842662632376</v>
      </c>
      <c r="M140" s="1"/>
    </row>
    <row r="141" spans="1:13" ht="15">
      <c r="A141" s="177"/>
      <c r="B141" s="67" t="s">
        <v>16</v>
      </c>
      <c r="C141" s="65">
        <v>207</v>
      </c>
      <c r="D141" s="48">
        <v>52.270531400966185</v>
      </c>
      <c r="E141" s="63">
        <v>245</v>
      </c>
      <c r="F141" s="267">
        <v>52.4</v>
      </c>
      <c r="G141" s="51">
        <v>237</v>
      </c>
      <c r="H141" s="151">
        <v>53.8</v>
      </c>
      <c r="I141" s="65">
        <v>306</v>
      </c>
      <c r="J141" s="48">
        <v>46.826797385620914</v>
      </c>
      <c r="K141" s="65">
        <v>527</v>
      </c>
      <c r="L141" s="48">
        <v>49.77988614800759</v>
      </c>
      <c r="M141" s="1"/>
    </row>
    <row r="142" spans="1:13" ht="15">
      <c r="A142" s="9" t="s">
        <v>347</v>
      </c>
      <c r="B142" s="67" t="s">
        <v>14</v>
      </c>
      <c r="C142" s="65">
        <v>13952</v>
      </c>
      <c r="D142" s="48">
        <v>110.27644782110092</v>
      </c>
      <c r="E142" s="63">
        <v>13028</v>
      </c>
      <c r="F142" s="267">
        <v>113.9</v>
      </c>
      <c r="G142" s="51">
        <v>13897</v>
      </c>
      <c r="H142" s="151">
        <v>104.8</v>
      </c>
      <c r="I142" s="65">
        <v>15493</v>
      </c>
      <c r="J142" s="48">
        <v>103.64900277544697</v>
      </c>
      <c r="K142" s="65">
        <v>15648</v>
      </c>
      <c r="L142" s="48">
        <v>102.1696063394683</v>
      </c>
      <c r="M142" s="1"/>
    </row>
    <row r="143" spans="1:13" ht="15">
      <c r="A143" s="7"/>
      <c r="B143" s="67" t="s">
        <v>15</v>
      </c>
      <c r="C143" s="65">
        <v>8942</v>
      </c>
      <c r="D143" s="48">
        <v>142.0306419145605</v>
      </c>
      <c r="E143" s="63">
        <v>8782</v>
      </c>
      <c r="F143" s="267">
        <v>142.09257572306993</v>
      </c>
      <c r="G143" s="51">
        <v>8270</v>
      </c>
      <c r="H143" s="151">
        <v>140.36142684401452</v>
      </c>
      <c r="I143" s="65">
        <v>9248</v>
      </c>
      <c r="J143" s="48">
        <v>138.11559256055364</v>
      </c>
      <c r="K143" s="65">
        <v>9727</v>
      </c>
      <c r="L143" s="48">
        <v>133.29382132209315</v>
      </c>
      <c r="M143" s="1"/>
    </row>
    <row r="144" spans="1:13" ht="15">
      <c r="A144" s="200"/>
      <c r="B144" s="67" t="s">
        <v>16</v>
      </c>
      <c r="C144" s="65">
        <v>5010</v>
      </c>
      <c r="D144" s="48">
        <v>53.60059880239521</v>
      </c>
      <c r="E144" s="63">
        <v>4246</v>
      </c>
      <c r="F144" s="267">
        <v>55.5</v>
      </c>
      <c r="G144" s="51">
        <v>5627</v>
      </c>
      <c r="H144" s="151">
        <v>52.5</v>
      </c>
      <c r="I144" s="65">
        <v>6245</v>
      </c>
      <c r="J144" s="48">
        <v>52.608646917534024</v>
      </c>
      <c r="K144" s="65">
        <v>5921</v>
      </c>
      <c r="L144" s="48">
        <v>51.03884478973146</v>
      </c>
      <c r="M144" s="1"/>
    </row>
    <row r="145" spans="1:13" ht="15">
      <c r="A145" s="193" t="s">
        <v>301</v>
      </c>
      <c r="B145" s="67" t="s">
        <v>14</v>
      </c>
      <c r="C145" s="65">
        <v>6586</v>
      </c>
      <c r="D145" s="48">
        <v>90.09565745520801</v>
      </c>
      <c r="E145" s="63">
        <v>6124</v>
      </c>
      <c r="F145" s="267">
        <v>90.8</v>
      </c>
      <c r="G145" s="51">
        <v>7131</v>
      </c>
      <c r="H145" s="151">
        <v>82.1</v>
      </c>
      <c r="I145" s="65">
        <v>7605</v>
      </c>
      <c r="J145" s="48">
        <v>79.8310322156476</v>
      </c>
      <c r="K145" s="65">
        <v>7602</v>
      </c>
      <c r="L145" s="48">
        <v>80.49118652986056</v>
      </c>
      <c r="M145" s="1"/>
    </row>
    <row r="146" spans="1:13" ht="15">
      <c r="A146" s="191"/>
      <c r="B146" s="67" t="s">
        <v>15</v>
      </c>
      <c r="C146" s="65">
        <v>2559</v>
      </c>
      <c r="D146" s="48">
        <v>148.65338022665102</v>
      </c>
      <c r="E146" s="63">
        <v>2368</v>
      </c>
      <c r="F146" s="267">
        <v>148.19890202702703</v>
      </c>
      <c r="G146" s="51">
        <v>2245</v>
      </c>
      <c r="H146" s="151">
        <v>147.31759465478842</v>
      </c>
      <c r="I146" s="65">
        <v>2345</v>
      </c>
      <c r="J146" s="48">
        <v>141.9765458422175</v>
      </c>
      <c r="K146" s="65">
        <v>2585</v>
      </c>
      <c r="L146" s="48">
        <v>138.40116054158608</v>
      </c>
      <c r="M146" s="1"/>
    </row>
    <row r="147" spans="1:13" ht="15">
      <c r="A147" s="200"/>
      <c r="B147" s="67" t="s">
        <v>16</v>
      </c>
      <c r="C147" s="65">
        <v>4027</v>
      </c>
      <c r="D147" s="48">
        <v>52.88452942637199</v>
      </c>
      <c r="E147" s="63">
        <v>3756</v>
      </c>
      <c r="F147" s="267">
        <v>54.6</v>
      </c>
      <c r="G147" s="51">
        <v>4886</v>
      </c>
      <c r="H147" s="151">
        <v>52.1</v>
      </c>
      <c r="I147" s="65">
        <v>5260</v>
      </c>
      <c r="J147" s="48">
        <v>52.125475285171106</v>
      </c>
      <c r="K147" s="65">
        <v>5017</v>
      </c>
      <c r="L147" s="48">
        <v>50.653179190751445</v>
      </c>
      <c r="M147" s="1"/>
    </row>
    <row r="148" spans="1:13" ht="15">
      <c r="A148" s="193" t="s">
        <v>35</v>
      </c>
      <c r="B148" s="67" t="s">
        <v>14</v>
      </c>
      <c r="C148" s="65">
        <v>7366</v>
      </c>
      <c r="D148" s="48">
        <v>128.32025522671734</v>
      </c>
      <c r="E148" s="63">
        <v>6904</v>
      </c>
      <c r="F148" s="267">
        <v>134.3</v>
      </c>
      <c r="G148" s="51">
        <v>6766</v>
      </c>
      <c r="H148" s="151">
        <v>128.7</v>
      </c>
      <c r="I148" s="65">
        <v>7888</v>
      </c>
      <c r="J148" s="48">
        <v>126.61244929006085</v>
      </c>
      <c r="K148" s="65">
        <v>8046</v>
      </c>
      <c r="L148" s="48">
        <v>122.6517524235645</v>
      </c>
      <c r="M148" s="1"/>
    </row>
    <row r="149" spans="1:13" ht="15">
      <c r="A149" s="177"/>
      <c r="B149" s="67" t="s">
        <v>15</v>
      </c>
      <c r="C149" s="65">
        <v>6383</v>
      </c>
      <c r="D149" s="48">
        <v>139.3755287482375</v>
      </c>
      <c r="E149" s="63">
        <v>6414</v>
      </c>
      <c r="F149" s="267">
        <v>139.83816651075773</v>
      </c>
      <c r="G149" s="51">
        <v>6025</v>
      </c>
      <c r="H149" s="151">
        <v>137.76946058091286</v>
      </c>
      <c r="I149" s="65">
        <v>6903</v>
      </c>
      <c r="J149" s="48">
        <v>136.80399826162537</v>
      </c>
      <c r="K149" s="65">
        <v>7142</v>
      </c>
      <c r="L149" s="48">
        <v>131.44525343041164</v>
      </c>
      <c r="M149" s="1"/>
    </row>
    <row r="150" spans="1:13" ht="15">
      <c r="A150" s="177"/>
      <c r="B150" s="67" t="s">
        <v>16</v>
      </c>
      <c r="C150" s="65">
        <v>983</v>
      </c>
      <c r="D150" s="48">
        <v>56.53407934893184</v>
      </c>
      <c r="E150" s="63">
        <v>490</v>
      </c>
      <c r="F150" s="267">
        <v>62</v>
      </c>
      <c r="G150" s="51">
        <v>741</v>
      </c>
      <c r="H150" s="151">
        <v>55.1</v>
      </c>
      <c r="I150" s="65">
        <v>985</v>
      </c>
      <c r="J150" s="48">
        <v>55.18883248730965</v>
      </c>
      <c r="K150" s="65">
        <v>904</v>
      </c>
      <c r="L150" s="48">
        <v>53.17920353982301</v>
      </c>
      <c r="M150" s="1"/>
    </row>
    <row r="151" spans="1:13" ht="15">
      <c r="A151" s="9" t="s">
        <v>512</v>
      </c>
      <c r="B151" s="67" t="s">
        <v>14</v>
      </c>
      <c r="C151" s="65">
        <v>6689</v>
      </c>
      <c r="D151" s="48">
        <v>94.61264763043803</v>
      </c>
      <c r="E151" s="63">
        <v>5233</v>
      </c>
      <c r="F151" s="267">
        <v>104.2</v>
      </c>
      <c r="G151" s="51">
        <v>5086</v>
      </c>
      <c r="H151" s="151">
        <v>97.4</v>
      </c>
      <c r="I151" s="65">
        <v>5012</v>
      </c>
      <c r="J151" s="48">
        <v>97.77693535514764</v>
      </c>
      <c r="K151" s="65">
        <v>6598</v>
      </c>
      <c r="L151" s="48">
        <v>87.7118823886026</v>
      </c>
      <c r="M151" s="1"/>
    </row>
    <row r="152" spans="1:13" ht="15">
      <c r="A152" s="7"/>
      <c r="B152" s="67" t="s">
        <v>15</v>
      </c>
      <c r="C152" s="65">
        <v>2914</v>
      </c>
      <c r="D152" s="48">
        <v>147.8586135895676</v>
      </c>
      <c r="E152" s="63">
        <v>2760</v>
      </c>
      <c r="F152" s="267">
        <v>149.0228260869565</v>
      </c>
      <c r="G152" s="51">
        <v>2508</v>
      </c>
      <c r="H152" s="151">
        <v>144.51116427432217</v>
      </c>
      <c r="I152" s="65">
        <v>2567</v>
      </c>
      <c r="J152" s="48">
        <v>140.60420724581223</v>
      </c>
      <c r="K152" s="65">
        <v>2607</v>
      </c>
      <c r="L152" s="48">
        <v>140.48216340621403</v>
      </c>
      <c r="M152" s="1"/>
    </row>
    <row r="153" spans="1:13" ht="15">
      <c r="A153" s="200"/>
      <c r="B153" s="67" t="s">
        <v>16</v>
      </c>
      <c r="C153" s="65">
        <v>3775</v>
      </c>
      <c r="D153" s="48">
        <v>53.510993377483445</v>
      </c>
      <c r="E153" s="63">
        <v>2473</v>
      </c>
      <c r="F153" s="267">
        <v>54.1</v>
      </c>
      <c r="G153" s="51">
        <v>2578</v>
      </c>
      <c r="H153" s="151">
        <v>51.6</v>
      </c>
      <c r="I153" s="65">
        <v>2445</v>
      </c>
      <c r="J153" s="48">
        <v>52.812678936605316</v>
      </c>
      <c r="K153" s="65">
        <v>3991</v>
      </c>
      <c r="L153" s="48">
        <v>53.24129290904535</v>
      </c>
      <c r="M153" s="1"/>
    </row>
    <row r="154" spans="1:13" ht="15">
      <c r="A154" s="193" t="s">
        <v>301</v>
      </c>
      <c r="B154" s="67" t="s">
        <v>14</v>
      </c>
      <c r="C154" s="65">
        <v>4443</v>
      </c>
      <c r="D154" s="48">
        <v>79.24262885437767</v>
      </c>
      <c r="E154" s="63">
        <v>3221</v>
      </c>
      <c r="F154" s="267">
        <v>87.1</v>
      </c>
      <c r="G154" s="51">
        <v>3339</v>
      </c>
      <c r="H154" s="151">
        <v>81.1</v>
      </c>
      <c r="I154" s="65">
        <v>3180</v>
      </c>
      <c r="J154" s="48">
        <v>81.06037735849057</v>
      </c>
      <c r="K154" s="65">
        <v>4885</v>
      </c>
      <c r="L154" s="48">
        <v>72.21740020470828</v>
      </c>
      <c r="M154" s="1"/>
    </row>
    <row r="155" spans="1:13" ht="15">
      <c r="A155" s="191"/>
      <c r="B155" s="67" t="s">
        <v>15</v>
      </c>
      <c r="C155" s="65">
        <v>1195</v>
      </c>
      <c r="D155" s="48">
        <v>148.61589958158996</v>
      </c>
      <c r="E155" s="63">
        <v>1092</v>
      </c>
      <c r="F155" s="267">
        <v>151.22893772893772</v>
      </c>
      <c r="G155" s="51">
        <v>1038</v>
      </c>
      <c r="H155" s="151">
        <v>143.66570327552986</v>
      </c>
      <c r="I155" s="65">
        <v>950</v>
      </c>
      <c r="J155" s="48">
        <v>145.42105263157896</v>
      </c>
      <c r="K155" s="65">
        <v>1040</v>
      </c>
      <c r="L155" s="48">
        <v>142.24615384615385</v>
      </c>
      <c r="M155" s="1"/>
    </row>
    <row r="156" spans="1:13" ht="15">
      <c r="A156" s="200"/>
      <c r="B156" s="67" t="s">
        <v>16</v>
      </c>
      <c r="C156" s="65">
        <v>3248</v>
      </c>
      <c r="D156" s="48">
        <v>53.7189039408867</v>
      </c>
      <c r="E156" s="63">
        <v>2129</v>
      </c>
      <c r="F156" s="267">
        <v>54.2</v>
      </c>
      <c r="G156" s="51">
        <v>2301</v>
      </c>
      <c r="H156" s="151">
        <v>52.8</v>
      </c>
      <c r="I156" s="65">
        <v>2230</v>
      </c>
      <c r="J156" s="48">
        <v>53.64215246636771</v>
      </c>
      <c r="K156" s="65">
        <v>3845</v>
      </c>
      <c r="L156" s="48">
        <v>53.27594278283485</v>
      </c>
      <c r="M156" s="1"/>
    </row>
    <row r="157" spans="1:13" ht="15">
      <c r="A157" s="193" t="s">
        <v>35</v>
      </c>
      <c r="B157" s="67" t="s">
        <v>14</v>
      </c>
      <c r="C157" s="65">
        <v>2246</v>
      </c>
      <c r="D157" s="48">
        <v>125.01736420302761</v>
      </c>
      <c r="E157" s="63">
        <v>2012</v>
      </c>
      <c r="F157" s="267">
        <v>131.6</v>
      </c>
      <c r="G157" s="51">
        <v>1747</v>
      </c>
      <c r="H157" s="151">
        <v>128.7</v>
      </c>
      <c r="I157" s="65">
        <v>1832</v>
      </c>
      <c r="J157" s="48">
        <v>126.79366812227074</v>
      </c>
      <c r="K157" s="65">
        <v>1713</v>
      </c>
      <c r="L157" s="48">
        <v>131.8978400467017</v>
      </c>
      <c r="M157" s="1"/>
    </row>
    <row r="158" spans="1:13" ht="15">
      <c r="A158" s="177"/>
      <c r="B158" s="67" t="s">
        <v>15</v>
      </c>
      <c r="C158" s="65">
        <v>1719</v>
      </c>
      <c r="D158" s="48">
        <v>147.33216986620127</v>
      </c>
      <c r="E158" s="63">
        <v>1668</v>
      </c>
      <c r="F158" s="267">
        <v>147.5785371702638</v>
      </c>
      <c r="G158" s="51">
        <v>1470</v>
      </c>
      <c r="H158" s="151">
        <v>145.10816326530613</v>
      </c>
      <c r="I158" s="65">
        <v>1617</v>
      </c>
      <c r="J158" s="48">
        <v>137.7742733457019</v>
      </c>
      <c r="K158" s="65">
        <v>1567</v>
      </c>
      <c r="L158" s="48">
        <v>139.31142310146777</v>
      </c>
      <c r="M158" s="1"/>
    </row>
    <row r="159" spans="1:13" ht="15">
      <c r="A159" s="177"/>
      <c r="B159" s="67" t="s">
        <v>16</v>
      </c>
      <c r="C159" s="65">
        <v>527</v>
      </c>
      <c r="D159" s="48">
        <v>52.22960151802656</v>
      </c>
      <c r="E159" s="63">
        <v>344</v>
      </c>
      <c r="F159" s="267">
        <v>53.9</v>
      </c>
      <c r="G159" s="51">
        <v>277</v>
      </c>
      <c r="H159" s="151">
        <v>41.9</v>
      </c>
      <c r="I159" s="65">
        <v>215</v>
      </c>
      <c r="J159" s="48">
        <v>44.2093023255814</v>
      </c>
      <c r="K159" s="65">
        <v>146</v>
      </c>
      <c r="L159" s="48">
        <v>52.32876712328767</v>
      </c>
      <c r="M159" s="1"/>
    </row>
  </sheetData>
  <mergeCells count="8">
    <mergeCell ref="A3:L3"/>
    <mergeCell ref="A2:L2"/>
    <mergeCell ref="I4:J4"/>
    <mergeCell ref="K4:L4"/>
    <mergeCell ref="A4:B5"/>
    <mergeCell ref="C4:D4"/>
    <mergeCell ref="E4:F4"/>
    <mergeCell ref="G4:H4"/>
  </mergeCells>
  <printOptions/>
  <pageMargins left="0.7086614173228347" right="0.7086614173228347" top="0.7480314960629921" bottom="0.7480314960629921" header="0.31496062992125984" footer="0.31496062992125984"/>
  <pageSetup horizontalDpi="600" verticalDpi="600" orientation="landscape" paperSize="9" scale="88" r:id="rId1"/>
  <rowBreaks count="4" manualBreakCount="4">
    <brk id="60" max="16383" man="1"/>
    <brk id="87" max="16383" man="1"/>
    <brk id="114" max="16383" man="1"/>
    <brk id="14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zoomScale="90" zoomScaleNormal="90" workbookViewId="0" topLeftCell="A1">
      <pane ySplit="5" topLeftCell="A6" activePane="bottomLeft" state="frozen"/>
      <selection pane="bottomLeft" activeCell="A1" sqref="A1"/>
    </sheetView>
  </sheetViews>
  <sheetFormatPr defaultColWidth="8.796875" defaultRowHeight="14.25"/>
  <cols>
    <col min="1" max="1" width="23.8984375" style="0" customWidth="1"/>
    <col min="2" max="2" width="5.69921875" style="0" customWidth="1"/>
    <col min="3" max="10" width="12.5" style="0" customWidth="1"/>
  </cols>
  <sheetData>
    <row r="1" spans="1:10" ht="15">
      <c r="A1" s="6"/>
      <c r="B1" s="1"/>
      <c r="C1" s="1"/>
      <c r="D1" s="1"/>
      <c r="E1" s="1"/>
      <c r="F1" s="1"/>
      <c r="G1" s="68"/>
      <c r="H1" s="1"/>
      <c r="I1" s="20"/>
      <c r="J1" s="20"/>
    </row>
    <row r="2" spans="1:10" ht="18.75">
      <c r="A2" s="849" t="s">
        <v>415</v>
      </c>
      <c r="B2" s="849"/>
      <c r="C2" s="849"/>
      <c r="D2" s="849"/>
      <c r="E2" s="849"/>
      <c r="F2" s="849"/>
      <c r="G2" s="849"/>
      <c r="H2" s="849"/>
      <c r="I2" s="849"/>
      <c r="J2" s="849"/>
    </row>
    <row r="3" spans="1:10" ht="18" customHeight="1">
      <c r="A3" s="853" t="s">
        <v>880</v>
      </c>
      <c r="B3" s="853"/>
      <c r="C3" s="853"/>
      <c r="D3" s="853"/>
      <c r="E3" s="853"/>
      <c r="F3" s="853"/>
      <c r="G3" s="853"/>
      <c r="H3" s="853"/>
      <c r="I3" s="853"/>
      <c r="J3" s="853"/>
    </row>
    <row r="4" spans="1:10" ht="18" customHeight="1">
      <c r="A4" s="760" t="s">
        <v>6</v>
      </c>
      <c r="B4" s="757"/>
      <c r="C4" s="784" t="s">
        <v>39</v>
      </c>
      <c r="D4" s="806" t="s">
        <v>527</v>
      </c>
      <c r="E4" s="807"/>
      <c r="F4" s="807"/>
      <c r="G4" s="807"/>
      <c r="H4" s="807"/>
      <c r="I4" s="807"/>
      <c r="J4" s="807"/>
    </row>
    <row r="5" spans="1:10" ht="66.75" customHeight="1" thickBot="1">
      <c r="A5" s="854"/>
      <c r="B5" s="759"/>
      <c r="C5" s="855"/>
      <c r="D5" s="41" t="s">
        <v>531</v>
      </c>
      <c r="E5" s="41" t="s">
        <v>532</v>
      </c>
      <c r="F5" s="41" t="s">
        <v>528</v>
      </c>
      <c r="G5" s="41" t="s">
        <v>533</v>
      </c>
      <c r="H5" s="41" t="s">
        <v>530</v>
      </c>
      <c r="I5" s="41" t="s">
        <v>534</v>
      </c>
      <c r="J5" s="222" t="s">
        <v>535</v>
      </c>
    </row>
    <row r="6" spans="1:10" ht="15">
      <c r="A6" s="191" t="s">
        <v>11</v>
      </c>
      <c r="B6" s="71">
        <v>2012</v>
      </c>
      <c r="C6" s="282">
        <v>152904</v>
      </c>
      <c r="D6" s="282">
        <v>70269</v>
      </c>
      <c r="E6" s="282">
        <v>10781</v>
      </c>
      <c r="F6" s="282">
        <v>4194</v>
      </c>
      <c r="G6" s="282">
        <v>63586</v>
      </c>
      <c r="H6" s="282">
        <v>2389</v>
      </c>
      <c r="I6" s="282">
        <v>1146</v>
      </c>
      <c r="J6" s="283">
        <v>539</v>
      </c>
    </row>
    <row r="7" spans="1:10" ht="15">
      <c r="A7" s="198"/>
      <c r="B7" s="71">
        <v>2013</v>
      </c>
      <c r="C7" s="282">
        <v>145136</v>
      </c>
      <c r="D7" s="282">
        <v>71952</v>
      </c>
      <c r="E7" s="282">
        <v>9276</v>
      </c>
      <c r="F7" s="282">
        <v>3493</v>
      </c>
      <c r="G7" s="282">
        <v>56447</v>
      </c>
      <c r="H7" s="282">
        <v>2218</v>
      </c>
      <c r="I7" s="282">
        <v>1308</v>
      </c>
      <c r="J7" s="283">
        <v>442</v>
      </c>
    </row>
    <row r="8" spans="1:10" ht="15">
      <c r="A8" s="198"/>
      <c r="B8" s="71">
        <v>2014</v>
      </c>
      <c r="C8" s="282">
        <v>143166</v>
      </c>
      <c r="D8" s="282">
        <v>66266</v>
      </c>
      <c r="E8" s="282">
        <v>9863</v>
      </c>
      <c r="F8" s="282">
        <v>3490</v>
      </c>
      <c r="G8" s="282">
        <v>59065</v>
      </c>
      <c r="H8" s="282">
        <v>2177</v>
      </c>
      <c r="I8" s="282">
        <v>1715</v>
      </c>
      <c r="J8" s="283">
        <v>590</v>
      </c>
    </row>
    <row r="9" spans="1:10" ht="15">
      <c r="A9" s="198"/>
      <c r="B9" s="71">
        <v>2015</v>
      </c>
      <c r="C9" s="282">
        <v>147711</v>
      </c>
      <c r="D9" s="282">
        <v>67753</v>
      </c>
      <c r="E9" s="282">
        <v>12005</v>
      </c>
      <c r="F9" s="282">
        <v>2115</v>
      </c>
      <c r="G9" s="282">
        <v>62420</v>
      </c>
      <c r="H9" s="282">
        <v>1686</v>
      </c>
      <c r="I9" s="282">
        <v>1265</v>
      </c>
      <c r="J9" s="283">
        <v>467</v>
      </c>
    </row>
    <row r="10" spans="1:10" ht="15">
      <c r="A10" s="198"/>
      <c r="B10" s="71">
        <v>2016</v>
      </c>
      <c r="C10" s="282">
        <v>163325</v>
      </c>
      <c r="D10" s="282">
        <v>65706</v>
      </c>
      <c r="E10" s="282">
        <v>12356</v>
      </c>
      <c r="F10" s="282">
        <v>2707</v>
      </c>
      <c r="G10" s="282">
        <v>79160</v>
      </c>
      <c r="H10" s="282">
        <v>1746</v>
      </c>
      <c r="I10" s="282">
        <v>1340</v>
      </c>
      <c r="J10" s="283">
        <v>310</v>
      </c>
    </row>
    <row r="11" spans="1:10" ht="15">
      <c r="A11" s="198" t="s">
        <v>517</v>
      </c>
      <c r="B11" s="71">
        <v>2012</v>
      </c>
      <c r="C11" s="284">
        <v>96632</v>
      </c>
      <c r="D11" s="284">
        <v>22115</v>
      </c>
      <c r="E11" s="284">
        <v>9058</v>
      </c>
      <c r="F11" s="284">
        <v>4112</v>
      </c>
      <c r="G11" s="284">
        <v>57606</v>
      </c>
      <c r="H11" s="99">
        <v>2177</v>
      </c>
      <c r="I11" s="99">
        <v>1146</v>
      </c>
      <c r="J11" s="285">
        <v>418</v>
      </c>
    </row>
    <row r="12" spans="1:10" ht="15">
      <c r="A12" s="198"/>
      <c r="B12" s="71">
        <v>2013</v>
      </c>
      <c r="C12" s="284">
        <v>88469</v>
      </c>
      <c r="D12" s="284">
        <v>21888</v>
      </c>
      <c r="E12" s="284">
        <v>7644</v>
      </c>
      <c r="F12" s="284">
        <v>3424</v>
      </c>
      <c r="G12" s="284">
        <v>51869</v>
      </c>
      <c r="H12" s="99">
        <v>1970</v>
      </c>
      <c r="I12" s="99">
        <v>1308</v>
      </c>
      <c r="J12" s="285">
        <v>366</v>
      </c>
    </row>
    <row r="13" spans="1:10" ht="15">
      <c r="A13" s="198"/>
      <c r="B13" s="71">
        <v>2014</v>
      </c>
      <c r="C13" s="284">
        <v>90010</v>
      </c>
      <c r="D13" s="284">
        <v>19844</v>
      </c>
      <c r="E13" s="284">
        <v>8372</v>
      </c>
      <c r="F13" s="284">
        <v>3339</v>
      </c>
      <c r="G13" s="284">
        <v>54275</v>
      </c>
      <c r="H13" s="99">
        <v>2006</v>
      </c>
      <c r="I13" s="99">
        <v>1715</v>
      </c>
      <c r="J13" s="285">
        <v>459</v>
      </c>
    </row>
    <row r="14" spans="1:10" ht="15">
      <c r="A14" s="198"/>
      <c r="B14" s="71">
        <v>2015</v>
      </c>
      <c r="C14" s="284">
        <v>91041</v>
      </c>
      <c r="D14" s="284">
        <v>19927</v>
      </c>
      <c r="E14" s="284">
        <v>9951</v>
      </c>
      <c r="F14" s="284">
        <v>2039</v>
      </c>
      <c r="G14" s="284">
        <v>56076</v>
      </c>
      <c r="H14" s="99">
        <v>1398</v>
      </c>
      <c r="I14" s="99">
        <v>1265</v>
      </c>
      <c r="J14" s="285">
        <v>385</v>
      </c>
    </row>
    <row r="15" spans="1:10" ht="15">
      <c r="A15" s="198"/>
      <c r="B15" s="71">
        <v>2016</v>
      </c>
      <c r="C15" s="284">
        <v>107096</v>
      </c>
      <c r="D15" s="284">
        <v>19669</v>
      </c>
      <c r="E15" s="284">
        <v>9784</v>
      </c>
      <c r="F15" s="284">
        <v>2699</v>
      </c>
      <c r="G15" s="284">
        <v>71833</v>
      </c>
      <c r="H15" s="99">
        <v>1490</v>
      </c>
      <c r="I15" s="99">
        <v>1340</v>
      </c>
      <c r="J15" s="285">
        <v>281</v>
      </c>
    </row>
    <row r="16" spans="1:10" ht="15">
      <c r="A16" s="198" t="s">
        <v>518</v>
      </c>
      <c r="B16" s="71">
        <v>2012</v>
      </c>
      <c r="C16" s="284">
        <v>56272</v>
      </c>
      <c r="D16" s="284">
        <v>48154</v>
      </c>
      <c r="E16" s="284">
        <v>1723</v>
      </c>
      <c r="F16" s="284">
        <v>82</v>
      </c>
      <c r="G16" s="284">
        <v>5980</v>
      </c>
      <c r="H16" s="284">
        <v>212</v>
      </c>
      <c r="I16" s="99" t="s">
        <v>421</v>
      </c>
      <c r="J16" s="285">
        <v>121</v>
      </c>
    </row>
    <row r="17" spans="1:10" ht="15">
      <c r="A17" s="198"/>
      <c r="B17" s="71">
        <v>2013</v>
      </c>
      <c r="C17" s="284">
        <v>56667</v>
      </c>
      <c r="D17" s="284">
        <v>50064</v>
      </c>
      <c r="E17" s="284">
        <v>1632</v>
      </c>
      <c r="F17" s="284">
        <v>69</v>
      </c>
      <c r="G17" s="284">
        <v>4578</v>
      </c>
      <c r="H17" s="284">
        <v>248</v>
      </c>
      <c r="I17" s="99" t="s">
        <v>421</v>
      </c>
      <c r="J17" s="285">
        <v>76</v>
      </c>
    </row>
    <row r="18" spans="1:10" ht="15">
      <c r="A18" s="198"/>
      <c r="B18" s="71">
        <v>2014</v>
      </c>
      <c r="C18" s="284">
        <v>53156</v>
      </c>
      <c r="D18" s="284">
        <v>46422</v>
      </c>
      <c r="E18" s="284">
        <v>1491</v>
      </c>
      <c r="F18" s="284">
        <v>151</v>
      </c>
      <c r="G18" s="284">
        <v>4790</v>
      </c>
      <c r="H18" s="284">
        <v>171</v>
      </c>
      <c r="I18" s="99" t="s">
        <v>421</v>
      </c>
      <c r="J18" s="285">
        <v>131</v>
      </c>
    </row>
    <row r="19" spans="1:10" ht="15">
      <c r="A19" s="198"/>
      <c r="B19" s="71">
        <v>2015</v>
      </c>
      <c r="C19" s="284">
        <v>56670</v>
      </c>
      <c r="D19" s="284">
        <v>47826</v>
      </c>
      <c r="E19" s="284">
        <v>2054</v>
      </c>
      <c r="F19" s="284">
        <v>76</v>
      </c>
      <c r="G19" s="284">
        <v>6344</v>
      </c>
      <c r="H19" s="284">
        <v>288</v>
      </c>
      <c r="I19" s="99" t="s">
        <v>421</v>
      </c>
      <c r="J19" s="285">
        <v>82</v>
      </c>
    </row>
    <row r="20" spans="1:10" ht="15">
      <c r="A20" s="198"/>
      <c r="B20" s="71">
        <v>2016</v>
      </c>
      <c r="C20" s="284">
        <v>56229</v>
      </c>
      <c r="D20" s="284">
        <v>46037</v>
      </c>
      <c r="E20" s="284">
        <v>2572</v>
      </c>
      <c r="F20" s="284">
        <v>8</v>
      </c>
      <c r="G20" s="284">
        <v>7327</v>
      </c>
      <c r="H20" s="284">
        <v>256</v>
      </c>
      <c r="I20" s="99" t="s">
        <v>421</v>
      </c>
      <c r="J20" s="285">
        <v>29</v>
      </c>
    </row>
    <row r="21" spans="1:10" ht="15">
      <c r="A21" s="9" t="s">
        <v>34</v>
      </c>
      <c r="B21" s="67">
        <v>2012</v>
      </c>
      <c r="C21" s="63">
        <v>15028</v>
      </c>
      <c r="D21" s="63">
        <v>4934</v>
      </c>
      <c r="E21" s="63">
        <v>1083</v>
      </c>
      <c r="F21" s="63">
        <v>442</v>
      </c>
      <c r="G21" s="63">
        <v>8298</v>
      </c>
      <c r="H21" s="63">
        <v>142</v>
      </c>
      <c r="I21" s="63">
        <v>36</v>
      </c>
      <c r="J21" s="51">
        <v>93</v>
      </c>
    </row>
    <row r="22" spans="1:10" ht="15">
      <c r="A22" s="10"/>
      <c r="B22" s="67">
        <v>2013</v>
      </c>
      <c r="C22" s="63">
        <v>16455</v>
      </c>
      <c r="D22" s="63">
        <v>5308</v>
      </c>
      <c r="E22" s="63">
        <v>827</v>
      </c>
      <c r="F22" s="63">
        <v>657</v>
      </c>
      <c r="G22" s="63">
        <v>8630</v>
      </c>
      <c r="H22" s="63">
        <v>280</v>
      </c>
      <c r="I22" s="63">
        <v>704</v>
      </c>
      <c r="J22" s="51">
        <v>49</v>
      </c>
    </row>
    <row r="23" spans="1:10" ht="15">
      <c r="A23" s="10"/>
      <c r="B23" s="67">
        <v>2014</v>
      </c>
      <c r="C23" s="63">
        <v>13953</v>
      </c>
      <c r="D23" s="63">
        <v>4669</v>
      </c>
      <c r="E23" s="63">
        <v>1033</v>
      </c>
      <c r="F23" s="63">
        <v>107</v>
      </c>
      <c r="G23" s="63">
        <v>7303</v>
      </c>
      <c r="H23" s="63">
        <v>196</v>
      </c>
      <c r="I23" s="63">
        <v>562</v>
      </c>
      <c r="J23" s="51">
        <v>83</v>
      </c>
    </row>
    <row r="24" spans="1:10" ht="15">
      <c r="A24" s="10"/>
      <c r="B24" s="67">
        <v>2015</v>
      </c>
      <c r="C24" s="63">
        <v>14035</v>
      </c>
      <c r="D24" s="63">
        <v>4409</v>
      </c>
      <c r="E24" s="63">
        <v>1375</v>
      </c>
      <c r="F24" s="63">
        <v>60</v>
      </c>
      <c r="G24" s="63">
        <v>8073</v>
      </c>
      <c r="H24" s="63">
        <v>79</v>
      </c>
      <c r="I24" s="63">
        <v>12</v>
      </c>
      <c r="J24" s="51">
        <v>27</v>
      </c>
    </row>
    <row r="25" spans="1:10" ht="15">
      <c r="A25" s="10"/>
      <c r="B25" s="67">
        <v>2016</v>
      </c>
      <c r="C25" s="63">
        <v>16506</v>
      </c>
      <c r="D25" s="63">
        <v>4068</v>
      </c>
      <c r="E25" s="63">
        <v>1257</v>
      </c>
      <c r="F25" s="63">
        <v>173</v>
      </c>
      <c r="G25" s="63">
        <v>10672</v>
      </c>
      <c r="H25" s="63">
        <v>72</v>
      </c>
      <c r="I25" s="63">
        <v>248</v>
      </c>
      <c r="J25" s="51">
        <v>16</v>
      </c>
    </row>
    <row r="26" spans="1:10" ht="15">
      <c r="A26" s="9" t="s">
        <v>19</v>
      </c>
      <c r="B26" s="67">
        <v>2012</v>
      </c>
      <c r="C26" s="63">
        <v>6358</v>
      </c>
      <c r="D26" s="63">
        <v>3610</v>
      </c>
      <c r="E26" s="63">
        <v>347</v>
      </c>
      <c r="F26" s="63">
        <v>6</v>
      </c>
      <c r="G26" s="63">
        <v>2102</v>
      </c>
      <c r="H26" s="63">
        <v>146</v>
      </c>
      <c r="I26" s="63">
        <v>144</v>
      </c>
      <c r="J26" s="51">
        <v>3</v>
      </c>
    </row>
    <row r="27" spans="1:10" ht="15">
      <c r="A27" s="10"/>
      <c r="B27" s="67">
        <v>2013</v>
      </c>
      <c r="C27" s="63">
        <v>6670</v>
      </c>
      <c r="D27" s="63">
        <v>3758</v>
      </c>
      <c r="E27" s="63">
        <v>490</v>
      </c>
      <c r="F27" s="63" t="s">
        <v>421</v>
      </c>
      <c r="G27" s="63">
        <v>2042</v>
      </c>
      <c r="H27" s="63">
        <v>188</v>
      </c>
      <c r="I27" s="63">
        <v>124</v>
      </c>
      <c r="J27" s="51">
        <v>68</v>
      </c>
    </row>
    <row r="28" spans="1:10" ht="15">
      <c r="A28" s="10"/>
      <c r="B28" s="67">
        <v>2014</v>
      </c>
      <c r="C28" s="63">
        <v>6246</v>
      </c>
      <c r="D28" s="63">
        <v>3433</v>
      </c>
      <c r="E28" s="63">
        <v>363</v>
      </c>
      <c r="F28" s="63">
        <v>2</v>
      </c>
      <c r="G28" s="63">
        <v>2122</v>
      </c>
      <c r="H28" s="63">
        <v>159</v>
      </c>
      <c r="I28" s="63">
        <v>164</v>
      </c>
      <c r="J28" s="51">
        <v>3</v>
      </c>
    </row>
    <row r="29" spans="1:10" ht="15">
      <c r="A29" s="10"/>
      <c r="B29" s="67">
        <v>2015</v>
      </c>
      <c r="C29" s="63">
        <v>6714</v>
      </c>
      <c r="D29" s="63">
        <v>3580</v>
      </c>
      <c r="E29" s="63">
        <v>400</v>
      </c>
      <c r="F29" s="63" t="s">
        <v>421</v>
      </c>
      <c r="G29" s="63">
        <v>2206</v>
      </c>
      <c r="H29" s="63">
        <v>118</v>
      </c>
      <c r="I29" s="63">
        <v>366</v>
      </c>
      <c r="J29" s="51">
        <v>44</v>
      </c>
    </row>
    <row r="30" spans="1:10" ht="15">
      <c r="A30" s="10"/>
      <c r="B30" s="67">
        <v>2016</v>
      </c>
      <c r="C30" s="63">
        <v>6262</v>
      </c>
      <c r="D30" s="63">
        <v>3595</v>
      </c>
      <c r="E30" s="63">
        <v>430</v>
      </c>
      <c r="F30" s="63" t="s">
        <v>421</v>
      </c>
      <c r="G30" s="63">
        <v>2071</v>
      </c>
      <c r="H30" s="63">
        <v>71</v>
      </c>
      <c r="I30" s="63">
        <v>89</v>
      </c>
      <c r="J30" s="51">
        <v>6</v>
      </c>
    </row>
    <row r="31" spans="1:10" ht="15">
      <c r="A31" s="192" t="s">
        <v>20</v>
      </c>
      <c r="B31" s="71">
        <v>2012</v>
      </c>
      <c r="C31" s="99">
        <v>7190</v>
      </c>
      <c r="D31" s="99">
        <v>3849</v>
      </c>
      <c r="E31" s="99">
        <v>746</v>
      </c>
      <c r="F31" s="99">
        <v>626</v>
      </c>
      <c r="G31" s="99">
        <v>1856</v>
      </c>
      <c r="H31" s="99">
        <v>105</v>
      </c>
      <c r="I31" s="99" t="s">
        <v>421</v>
      </c>
      <c r="J31" s="52">
        <v>8</v>
      </c>
    </row>
    <row r="32" spans="1:10" ht="15">
      <c r="A32" s="10"/>
      <c r="B32" s="71">
        <v>2013</v>
      </c>
      <c r="C32" s="99">
        <v>6960</v>
      </c>
      <c r="D32" s="99">
        <v>3728</v>
      </c>
      <c r="E32" s="99">
        <v>659</v>
      </c>
      <c r="F32" s="99">
        <v>527</v>
      </c>
      <c r="G32" s="99">
        <v>1940</v>
      </c>
      <c r="H32" s="99">
        <v>65</v>
      </c>
      <c r="I32" s="99" t="s">
        <v>421</v>
      </c>
      <c r="J32" s="52">
        <v>41</v>
      </c>
    </row>
    <row r="33" spans="1:10" ht="15">
      <c r="A33" s="215"/>
      <c r="B33" s="102">
        <v>2014</v>
      </c>
      <c r="C33" s="99">
        <v>5694</v>
      </c>
      <c r="D33" s="99">
        <v>3651</v>
      </c>
      <c r="E33" s="99">
        <v>580</v>
      </c>
      <c r="F33" s="99">
        <v>232</v>
      </c>
      <c r="G33" s="99">
        <v>1114</v>
      </c>
      <c r="H33" s="99">
        <v>84</v>
      </c>
      <c r="I33" s="99">
        <v>32</v>
      </c>
      <c r="J33" s="52">
        <v>1</v>
      </c>
    </row>
    <row r="34" spans="1:10" ht="15">
      <c r="A34" s="215"/>
      <c r="B34" s="102">
        <v>2015</v>
      </c>
      <c r="C34" s="99">
        <v>6229</v>
      </c>
      <c r="D34" s="99">
        <v>3615</v>
      </c>
      <c r="E34" s="99">
        <v>768</v>
      </c>
      <c r="F34" s="99">
        <v>107</v>
      </c>
      <c r="G34" s="99">
        <v>1486</v>
      </c>
      <c r="H34" s="99">
        <v>63</v>
      </c>
      <c r="I34" s="99">
        <v>189</v>
      </c>
      <c r="J34" s="52">
        <v>1</v>
      </c>
    </row>
    <row r="35" spans="1:10" ht="15">
      <c r="A35" s="215"/>
      <c r="B35" s="102">
        <v>2016</v>
      </c>
      <c r="C35" s="99">
        <v>7020</v>
      </c>
      <c r="D35" s="99">
        <v>3690</v>
      </c>
      <c r="E35" s="99">
        <v>710</v>
      </c>
      <c r="F35" s="99">
        <v>411</v>
      </c>
      <c r="G35" s="99">
        <v>2152</v>
      </c>
      <c r="H35" s="99">
        <v>29</v>
      </c>
      <c r="I35" s="99">
        <v>28</v>
      </c>
      <c r="J35" s="52" t="s">
        <v>421</v>
      </c>
    </row>
    <row r="36" spans="1:10" ht="15">
      <c r="A36" s="9" t="s">
        <v>21</v>
      </c>
      <c r="B36" s="67">
        <v>2012</v>
      </c>
      <c r="C36" s="63">
        <v>3169</v>
      </c>
      <c r="D36" s="63">
        <v>1868</v>
      </c>
      <c r="E36" s="63">
        <v>129</v>
      </c>
      <c r="F36" s="63" t="s">
        <v>421</v>
      </c>
      <c r="G36" s="63">
        <v>1073</v>
      </c>
      <c r="H36" s="63">
        <v>12</v>
      </c>
      <c r="I36" s="63" t="s">
        <v>421</v>
      </c>
      <c r="J36" s="51">
        <v>87</v>
      </c>
    </row>
    <row r="37" spans="1:10" ht="15">
      <c r="A37" s="10"/>
      <c r="B37" s="67">
        <v>2013</v>
      </c>
      <c r="C37" s="63">
        <v>3161</v>
      </c>
      <c r="D37" s="63">
        <v>1705</v>
      </c>
      <c r="E37" s="63">
        <v>147</v>
      </c>
      <c r="F37" s="63" t="s">
        <v>421</v>
      </c>
      <c r="G37" s="63">
        <v>1260</v>
      </c>
      <c r="H37" s="63">
        <v>5</v>
      </c>
      <c r="I37" s="63" t="s">
        <v>421</v>
      </c>
      <c r="J37" s="51">
        <v>44</v>
      </c>
    </row>
    <row r="38" spans="1:10" ht="15">
      <c r="A38" s="10"/>
      <c r="B38" s="67">
        <v>2014</v>
      </c>
      <c r="C38" s="63">
        <v>3355</v>
      </c>
      <c r="D38" s="63">
        <v>1563</v>
      </c>
      <c r="E38" s="63">
        <v>194</v>
      </c>
      <c r="F38" s="63">
        <v>182</v>
      </c>
      <c r="G38" s="63">
        <v>1218</v>
      </c>
      <c r="H38" s="63">
        <v>4</v>
      </c>
      <c r="I38" s="63">
        <v>60</v>
      </c>
      <c r="J38" s="51">
        <v>134</v>
      </c>
    </row>
    <row r="39" spans="1:10" ht="15">
      <c r="A39" s="10"/>
      <c r="B39" s="67">
        <v>2015</v>
      </c>
      <c r="C39" s="63">
        <v>3233</v>
      </c>
      <c r="D39" s="63">
        <v>1656</v>
      </c>
      <c r="E39" s="63">
        <v>168</v>
      </c>
      <c r="F39" s="63">
        <v>131</v>
      </c>
      <c r="G39" s="63">
        <v>1174</v>
      </c>
      <c r="H39" s="63">
        <v>11</v>
      </c>
      <c r="I39" s="63" t="s">
        <v>421</v>
      </c>
      <c r="J39" s="51">
        <v>93</v>
      </c>
    </row>
    <row r="40" spans="1:10" ht="15">
      <c r="A40" s="10"/>
      <c r="B40" s="67">
        <v>2016</v>
      </c>
      <c r="C40" s="63">
        <v>3583</v>
      </c>
      <c r="D40" s="63">
        <v>1537</v>
      </c>
      <c r="E40" s="63">
        <v>254</v>
      </c>
      <c r="F40" s="63">
        <v>106</v>
      </c>
      <c r="G40" s="63">
        <v>1592</v>
      </c>
      <c r="H40" s="63">
        <v>92</v>
      </c>
      <c r="I40" s="63" t="s">
        <v>421</v>
      </c>
      <c r="J40" s="51">
        <v>2</v>
      </c>
    </row>
    <row r="41" spans="1:10" ht="15">
      <c r="A41" s="9" t="s">
        <v>22</v>
      </c>
      <c r="B41" s="67">
        <v>2012</v>
      </c>
      <c r="C41" s="63">
        <v>8019</v>
      </c>
      <c r="D41" s="63">
        <v>4312</v>
      </c>
      <c r="E41" s="63">
        <v>420</v>
      </c>
      <c r="F41" s="63">
        <v>41</v>
      </c>
      <c r="G41" s="63">
        <v>3052</v>
      </c>
      <c r="H41" s="63">
        <v>44</v>
      </c>
      <c r="I41" s="63">
        <v>150</v>
      </c>
      <c r="J41" s="51" t="s">
        <v>421</v>
      </c>
    </row>
    <row r="42" spans="1:10" ht="15">
      <c r="A42" s="10"/>
      <c r="B42" s="67">
        <v>2013</v>
      </c>
      <c r="C42" s="63">
        <v>6009</v>
      </c>
      <c r="D42" s="63">
        <v>4387</v>
      </c>
      <c r="E42" s="63">
        <v>340</v>
      </c>
      <c r="F42" s="63">
        <v>56</v>
      </c>
      <c r="G42" s="63">
        <v>1195</v>
      </c>
      <c r="H42" s="63">
        <v>30</v>
      </c>
      <c r="I42" s="63" t="s">
        <v>421</v>
      </c>
      <c r="J42" s="51">
        <v>1</v>
      </c>
    </row>
    <row r="43" spans="1:10" ht="15">
      <c r="A43" s="10"/>
      <c r="B43" s="67">
        <v>2014</v>
      </c>
      <c r="C43" s="63">
        <v>6501</v>
      </c>
      <c r="D43" s="63">
        <v>4211</v>
      </c>
      <c r="E43" s="63">
        <v>504</v>
      </c>
      <c r="F43" s="63">
        <v>131</v>
      </c>
      <c r="G43" s="63">
        <v>1432</v>
      </c>
      <c r="H43" s="63">
        <v>51</v>
      </c>
      <c r="I43" s="63">
        <v>146</v>
      </c>
      <c r="J43" s="51">
        <v>26</v>
      </c>
    </row>
    <row r="44" spans="1:10" ht="15">
      <c r="A44" s="10"/>
      <c r="B44" s="67">
        <v>2015</v>
      </c>
      <c r="C44" s="63">
        <v>7150</v>
      </c>
      <c r="D44" s="63">
        <v>4317</v>
      </c>
      <c r="E44" s="63">
        <v>591</v>
      </c>
      <c r="F44" s="63">
        <v>91</v>
      </c>
      <c r="G44" s="63">
        <v>1972</v>
      </c>
      <c r="H44" s="63">
        <v>36</v>
      </c>
      <c r="I44" s="63">
        <v>142</v>
      </c>
      <c r="J44" s="51">
        <v>1</v>
      </c>
    </row>
    <row r="45" spans="1:10" ht="15">
      <c r="A45" s="10"/>
      <c r="B45" s="67">
        <v>2016</v>
      </c>
      <c r="C45" s="63">
        <v>7065</v>
      </c>
      <c r="D45" s="63">
        <v>4287</v>
      </c>
      <c r="E45" s="63">
        <v>748</v>
      </c>
      <c r="F45" s="63">
        <v>48</v>
      </c>
      <c r="G45" s="63">
        <v>1771</v>
      </c>
      <c r="H45" s="63">
        <v>178</v>
      </c>
      <c r="I45" s="63">
        <v>8</v>
      </c>
      <c r="J45" s="51">
        <v>25</v>
      </c>
    </row>
    <row r="46" spans="1:10" ht="15">
      <c r="A46" s="9" t="s">
        <v>23</v>
      </c>
      <c r="B46" s="67">
        <v>2012</v>
      </c>
      <c r="C46" s="63">
        <v>15294</v>
      </c>
      <c r="D46" s="63">
        <v>7452</v>
      </c>
      <c r="E46" s="63">
        <v>1008</v>
      </c>
      <c r="F46" s="63" t="s">
        <v>421</v>
      </c>
      <c r="G46" s="63">
        <v>6663</v>
      </c>
      <c r="H46" s="63">
        <v>120</v>
      </c>
      <c r="I46" s="63">
        <v>48</v>
      </c>
      <c r="J46" s="51">
        <v>3</v>
      </c>
    </row>
    <row r="47" spans="1:10" ht="15">
      <c r="A47" s="10"/>
      <c r="B47" s="67">
        <v>2013</v>
      </c>
      <c r="C47" s="63">
        <v>15482</v>
      </c>
      <c r="D47" s="63">
        <v>7807</v>
      </c>
      <c r="E47" s="63">
        <v>696</v>
      </c>
      <c r="F47" s="63">
        <v>31</v>
      </c>
      <c r="G47" s="63">
        <v>6621</v>
      </c>
      <c r="H47" s="63">
        <v>169</v>
      </c>
      <c r="I47" s="63">
        <v>157</v>
      </c>
      <c r="J47" s="51">
        <v>1</v>
      </c>
    </row>
    <row r="48" spans="1:10" ht="15">
      <c r="A48" s="10"/>
      <c r="B48" s="67">
        <v>2014</v>
      </c>
      <c r="C48" s="63">
        <v>15630</v>
      </c>
      <c r="D48" s="63">
        <v>7424</v>
      </c>
      <c r="E48" s="63">
        <v>1051</v>
      </c>
      <c r="F48" s="63" t="s">
        <v>421</v>
      </c>
      <c r="G48" s="63">
        <v>7086</v>
      </c>
      <c r="H48" s="63">
        <v>41</v>
      </c>
      <c r="I48" s="63">
        <v>23</v>
      </c>
      <c r="J48" s="51">
        <v>5</v>
      </c>
    </row>
    <row r="49" spans="1:10" ht="15">
      <c r="A49" s="10"/>
      <c r="B49" s="67">
        <v>2015</v>
      </c>
      <c r="C49" s="63">
        <v>14600</v>
      </c>
      <c r="D49" s="63">
        <v>7469</v>
      </c>
      <c r="E49" s="63">
        <v>897</v>
      </c>
      <c r="F49" s="63" t="s">
        <v>421</v>
      </c>
      <c r="G49" s="63">
        <v>6081</v>
      </c>
      <c r="H49" s="63">
        <v>148</v>
      </c>
      <c r="I49" s="63" t="s">
        <v>421</v>
      </c>
      <c r="J49" s="51">
        <v>5</v>
      </c>
    </row>
    <row r="50" spans="1:10" ht="15">
      <c r="A50" s="10"/>
      <c r="B50" s="67">
        <v>2016</v>
      </c>
      <c r="C50" s="63">
        <v>17379</v>
      </c>
      <c r="D50" s="63">
        <v>7050</v>
      </c>
      <c r="E50" s="63">
        <v>1258</v>
      </c>
      <c r="F50" s="63">
        <v>129</v>
      </c>
      <c r="G50" s="63">
        <v>8736</v>
      </c>
      <c r="H50" s="63">
        <v>48</v>
      </c>
      <c r="I50" s="63">
        <v>154</v>
      </c>
      <c r="J50" s="51">
        <v>4</v>
      </c>
    </row>
    <row r="51" spans="1:10" ht="15">
      <c r="A51" s="9" t="s">
        <v>24</v>
      </c>
      <c r="B51" s="67">
        <v>2012</v>
      </c>
      <c r="C51" s="63">
        <v>30554</v>
      </c>
      <c r="D51" s="63">
        <v>10650</v>
      </c>
      <c r="E51" s="63">
        <v>1108</v>
      </c>
      <c r="F51" s="63">
        <v>1440</v>
      </c>
      <c r="G51" s="63">
        <v>16458</v>
      </c>
      <c r="H51" s="63">
        <v>691</v>
      </c>
      <c r="I51" s="63">
        <v>123</v>
      </c>
      <c r="J51" s="51">
        <v>84</v>
      </c>
    </row>
    <row r="52" spans="1:10" ht="15">
      <c r="A52" s="10"/>
      <c r="B52" s="67">
        <v>2013</v>
      </c>
      <c r="C52" s="63">
        <v>29233</v>
      </c>
      <c r="D52" s="63">
        <v>11076</v>
      </c>
      <c r="E52" s="63">
        <v>1553</v>
      </c>
      <c r="F52" s="63">
        <v>1006</v>
      </c>
      <c r="G52" s="63">
        <v>15152</v>
      </c>
      <c r="H52" s="63">
        <v>347</v>
      </c>
      <c r="I52" s="63">
        <v>94</v>
      </c>
      <c r="J52" s="51">
        <v>5</v>
      </c>
    </row>
    <row r="53" spans="1:10" ht="15">
      <c r="A53" s="10"/>
      <c r="B53" s="67">
        <v>2014</v>
      </c>
      <c r="C53" s="63">
        <v>30670</v>
      </c>
      <c r="D53" s="63">
        <v>9794</v>
      </c>
      <c r="E53" s="63">
        <v>1478</v>
      </c>
      <c r="F53" s="63">
        <v>1345</v>
      </c>
      <c r="G53" s="63">
        <v>17167</v>
      </c>
      <c r="H53" s="63">
        <v>759</v>
      </c>
      <c r="I53" s="63">
        <v>51</v>
      </c>
      <c r="J53" s="51">
        <v>76</v>
      </c>
    </row>
    <row r="54" spans="1:10" ht="15">
      <c r="A54" s="10"/>
      <c r="B54" s="67">
        <v>2015</v>
      </c>
      <c r="C54" s="63">
        <v>29227</v>
      </c>
      <c r="D54" s="63">
        <v>9749</v>
      </c>
      <c r="E54" s="63">
        <v>2274</v>
      </c>
      <c r="F54" s="63">
        <v>528</v>
      </c>
      <c r="G54" s="63">
        <v>16247</v>
      </c>
      <c r="H54" s="63">
        <v>366</v>
      </c>
      <c r="I54" s="63">
        <v>45</v>
      </c>
      <c r="J54" s="51">
        <v>18</v>
      </c>
    </row>
    <row r="55" spans="1:10" ht="15">
      <c r="A55" s="10"/>
      <c r="B55" s="67">
        <v>2016</v>
      </c>
      <c r="C55" s="63">
        <v>36049</v>
      </c>
      <c r="D55" s="63">
        <v>9326</v>
      </c>
      <c r="E55" s="63">
        <v>2046</v>
      </c>
      <c r="F55" s="63">
        <v>737</v>
      </c>
      <c r="G55" s="63">
        <v>23344</v>
      </c>
      <c r="H55" s="63">
        <v>427</v>
      </c>
      <c r="I55" s="63">
        <v>15</v>
      </c>
      <c r="J55" s="51">
        <v>154</v>
      </c>
    </row>
    <row r="56" spans="1:10" ht="15">
      <c r="A56" s="9" t="s">
        <v>25</v>
      </c>
      <c r="B56" s="67">
        <v>2012</v>
      </c>
      <c r="C56" s="63">
        <v>1820</v>
      </c>
      <c r="D56" s="63">
        <v>1207</v>
      </c>
      <c r="E56" s="63">
        <v>142</v>
      </c>
      <c r="F56" s="63" t="s">
        <v>421</v>
      </c>
      <c r="G56" s="63">
        <v>461</v>
      </c>
      <c r="H56" s="63">
        <v>10</v>
      </c>
      <c r="I56" s="63" t="s">
        <v>421</v>
      </c>
      <c r="J56" s="51" t="s">
        <v>421</v>
      </c>
    </row>
    <row r="57" spans="1:10" ht="15">
      <c r="A57" s="10"/>
      <c r="B57" s="67">
        <v>2013</v>
      </c>
      <c r="C57" s="63">
        <v>1745</v>
      </c>
      <c r="D57" s="63">
        <v>1302</v>
      </c>
      <c r="E57" s="63">
        <v>166</v>
      </c>
      <c r="F57" s="63" t="s">
        <v>421</v>
      </c>
      <c r="G57" s="63">
        <v>273</v>
      </c>
      <c r="H57" s="63">
        <v>4</v>
      </c>
      <c r="I57" s="63" t="s">
        <v>421</v>
      </c>
      <c r="J57" s="51" t="s">
        <v>421</v>
      </c>
    </row>
    <row r="58" spans="1:10" ht="15">
      <c r="A58" s="10"/>
      <c r="B58" s="67">
        <v>2014</v>
      </c>
      <c r="C58" s="63">
        <v>1933</v>
      </c>
      <c r="D58" s="63">
        <v>1263</v>
      </c>
      <c r="E58" s="63">
        <v>148</v>
      </c>
      <c r="F58" s="63" t="s">
        <v>421</v>
      </c>
      <c r="G58" s="63">
        <v>383</v>
      </c>
      <c r="H58" s="63">
        <v>2</v>
      </c>
      <c r="I58" s="63">
        <v>137</v>
      </c>
      <c r="J58" s="51" t="s">
        <v>421</v>
      </c>
    </row>
    <row r="59" spans="1:10" ht="15">
      <c r="A59" s="10"/>
      <c r="B59" s="67">
        <v>2015</v>
      </c>
      <c r="C59" s="63">
        <v>1723</v>
      </c>
      <c r="D59" s="63">
        <v>1227</v>
      </c>
      <c r="E59" s="63">
        <v>170</v>
      </c>
      <c r="F59" s="63" t="s">
        <v>421</v>
      </c>
      <c r="G59" s="63">
        <v>322</v>
      </c>
      <c r="H59" s="63">
        <v>4</v>
      </c>
      <c r="I59" s="63" t="s">
        <v>421</v>
      </c>
      <c r="J59" s="51" t="s">
        <v>421</v>
      </c>
    </row>
    <row r="60" spans="1:10" ht="15">
      <c r="A60" s="10"/>
      <c r="B60" s="67">
        <v>2016</v>
      </c>
      <c r="C60" s="63">
        <v>1768</v>
      </c>
      <c r="D60" s="63">
        <v>1122</v>
      </c>
      <c r="E60" s="63">
        <v>178</v>
      </c>
      <c r="F60" s="63" t="s">
        <v>421</v>
      </c>
      <c r="G60" s="63">
        <v>448</v>
      </c>
      <c r="H60" s="63" t="s">
        <v>421</v>
      </c>
      <c r="I60" s="63">
        <v>20</v>
      </c>
      <c r="J60" s="51" t="s">
        <v>421</v>
      </c>
    </row>
    <row r="61" spans="1:10" ht="15">
      <c r="A61" s="9" t="s">
        <v>26</v>
      </c>
      <c r="B61" s="67">
        <v>2012</v>
      </c>
      <c r="C61" s="63">
        <v>6526</v>
      </c>
      <c r="D61" s="63">
        <v>4303</v>
      </c>
      <c r="E61" s="63">
        <v>293</v>
      </c>
      <c r="F61" s="63">
        <v>539</v>
      </c>
      <c r="G61" s="63">
        <v>1383</v>
      </c>
      <c r="H61" s="63">
        <v>8</v>
      </c>
      <c r="I61" s="63" t="s">
        <v>421</v>
      </c>
      <c r="J61" s="51" t="s">
        <v>421</v>
      </c>
    </row>
    <row r="62" spans="1:10" ht="15">
      <c r="A62" s="10"/>
      <c r="B62" s="67">
        <v>2013</v>
      </c>
      <c r="C62" s="63">
        <v>6197</v>
      </c>
      <c r="D62" s="63">
        <v>4583</v>
      </c>
      <c r="E62" s="63">
        <v>439</v>
      </c>
      <c r="F62" s="63">
        <v>441</v>
      </c>
      <c r="G62" s="63">
        <v>660</v>
      </c>
      <c r="H62" s="63">
        <v>21</v>
      </c>
      <c r="I62" s="63" t="s">
        <v>421</v>
      </c>
      <c r="J62" s="51">
        <v>53</v>
      </c>
    </row>
    <row r="63" spans="1:10" ht="15">
      <c r="A63" s="10"/>
      <c r="B63" s="67">
        <v>2014</v>
      </c>
      <c r="C63" s="63">
        <v>6437</v>
      </c>
      <c r="D63" s="63">
        <v>4610</v>
      </c>
      <c r="E63" s="63">
        <v>406</v>
      </c>
      <c r="F63" s="63">
        <v>537</v>
      </c>
      <c r="G63" s="63">
        <v>788</v>
      </c>
      <c r="H63" s="63">
        <v>20</v>
      </c>
      <c r="I63" s="63" t="s">
        <v>421</v>
      </c>
      <c r="J63" s="51">
        <v>76</v>
      </c>
    </row>
    <row r="64" spans="1:10" ht="15">
      <c r="A64" s="10"/>
      <c r="B64" s="67">
        <v>2015</v>
      </c>
      <c r="C64" s="63">
        <v>7640</v>
      </c>
      <c r="D64" s="63">
        <v>4905</v>
      </c>
      <c r="E64" s="63">
        <v>494</v>
      </c>
      <c r="F64" s="63">
        <v>375</v>
      </c>
      <c r="G64" s="63">
        <v>1698</v>
      </c>
      <c r="H64" s="63">
        <v>70</v>
      </c>
      <c r="I64" s="63">
        <v>36</v>
      </c>
      <c r="J64" s="51">
        <v>62</v>
      </c>
    </row>
    <row r="65" spans="1:10" ht="15">
      <c r="A65" s="10"/>
      <c r="B65" s="67">
        <v>2016</v>
      </c>
      <c r="C65" s="63">
        <v>7875</v>
      </c>
      <c r="D65" s="63">
        <v>4787</v>
      </c>
      <c r="E65" s="63">
        <v>450</v>
      </c>
      <c r="F65" s="63">
        <v>524</v>
      </c>
      <c r="G65" s="63">
        <v>2090</v>
      </c>
      <c r="H65" s="63">
        <v>24</v>
      </c>
      <c r="I65" s="63" t="s">
        <v>421</v>
      </c>
      <c r="J65" s="51" t="s">
        <v>421</v>
      </c>
    </row>
    <row r="66" spans="1:10" ht="15">
      <c r="A66" s="9" t="s">
        <v>27</v>
      </c>
      <c r="B66" s="67">
        <v>2012</v>
      </c>
      <c r="C66" s="63">
        <v>4525</v>
      </c>
      <c r="D66" s="63">
        <v>2122</v>
      </c>
      <c r="E66" s="63">
        <v>41</v>
      </c>
      <c r="F66" s="63">
        <v>68</v>
      </c>
      <c r="G66" s="63">
        <v>2180</v>
      </c>
      <c r="H66" s="63">
        <v>95</v>
      </c>
      <c r="I66" s="63" t="s">
        <v>421</v>
      </c>
      <c r="J66" s="51">
        <v>19</v>
      </c>
    </row>
    <row r="67" spans="1:10" ht="15">
      <c r="A67" s="10"/>
      <c r="B67" s="67">
        <v>2013</v>
      </c>
      <c r="C67" s="63">
        <v>4182</v>
      </c>
      <c r="D67" s="63">
        <v>1860</v>
      </c>
      <c r="E67" s="63">
        <v>63</v>
      </c>
      <c r="F67" s="63" t="s">
        <v>421</v>
      </c>
      <c r="G67" s="63">
        <v>2226</v>
      </c>
      <c r="H67" s="63">
        <v>32</v>
      </c>
      <c r="I67" s="63" t="s">
        <v>421</v>
      </c>
      <c r="J67" s="51">
        <v>1</v>
      </c>
    </row>
    <row r="68" spans="1:10" ht="15">
      <c r="A68" s="10"/>
      <c r="B68" s="67">
        <v>2014</v>
      </c>
      <c r="C68" s="63">
        <v>4197</v>
      </c>
      <c r="D68" s="63">
        <v>2035</v>
      </c>
      <c r="E68" s="63">
        <v>110</v>
      </c>
      <c r="F68" s="63" t="s">
        <v>421</v>
      </c>
      <c r="G68" s="63">
        <v>1928</v>
      </c>
      <c r="H68" s="63">
        <v>86</v>
      </c>
      <c r="I68" s="63">
        <v>38</v>
      </c>
      <c r="J68" s="51" t="s">
        <v>421</v>
      </c>
    </row>
    <row r="69" spans="1:10" ht="15">
      <c r="A69" s="10"/>
      <c r="B69" s="67">
        <v>2015</v>
      </c>
      <c r="C69" s="63">
        <v>4762</v>
      </c>
      <c r="D69" s="63">
        <v>2057</v>
      </c>
      <c r="E69" s="63">
        <v>151</v>
      </c>
      <c r="F69" s="63">
        <v>69</v>
      </c>
      <c r="G69" s="63">
        <v>2388</v>
      </c>
      <c r="H69" s="63">
        <v>97</v>
      </c>
      <c r="I69" s="63" t="s">
        <v>421</v>
      </c>
      <c r="J69" s="51" t="s">
        <v>421</v>
      </c>
    </row>
    <row r="70" spans="1:10" ht="15">
      <c r="A70" s="10"/>
      <c r="B70" s="67">
        <v>2016</v>
      </c>
      <c r="C70" s="63">
        <v>4699</v>
      </c>
      <c r="D70" s="63">
        <v>2017</v>
      </c>
      <c r="E70" s="63">
        <v>159</v>
      </c>
      <c r="F70" s="63">
        <v>61</v>
      </c>
      <c r="G70" s="63">
        <v>2277</v>
      </c>
      <c r="H70" s="63">
        <v>116</v>
      </c>
      <c r="I70" s="63">
        <v>69</v>
      </c>
      <c r="J70" s="51" t="s">
        <v>421</v>
      </c>
    </row>
    <row r="71" spans="1:10" ht="15">
      <c r="A71" s="9" t="s">
        <v>28</v>
      </c>
      <c r="B71" s="67">
        <v>2012</v>
      </c>
      <c r="C71" s="63">
        <v>14194</v>
      </c>
      <c r="D71" s="63">
        <v>4386</v>
      </c>
      <c r="E71" s="63">
        <v>1601</v>
      </c>
      <c r="F71" s="63">
        <v>539</v>
      </c>
      <c r="G71" s="63">
        <v>7424</v>
      </c>
      <c r="H71" s="63">
        <v>64</v>
      </c>
      <c r="I71" s="63">
        <v>178</v>
      </c>
      <c r="J71" s="51">
        <v>2</v>
      </c>
    </row>
    <row r="72" spans="1:10" ht="15">
      <c r="A72" s="10"/>
      <c r="B72" s="67">
        <v>2013</v>
      </c>
      <c r="C72" s="63">
        <v>11901</v>
      </c>
      <c r="D72" s="63">
        <v>4327</v>
      </c>
      <c r="E72" s="63">
        <v>1164</v>
      </c>
      <c r="F72" s="63">
        <v>367</v>
      </c>
      <c r="G72" s="63">
        <v>5787</v>
      </c>
      <c r="H72" s="63">
        <v>75</v>
      </c>
      <c r="I72" s="63">
        <v>137</v>
      </c>
      <c r="J72" s="51">
        <v>44</v>
      </c>
    </row>
    <row r="73" spans="1:10" ht="15">
      <c r="A73" s="10"/>
      <c r="B73" s="67">
        <v>2014</v>
      </c>
      <c r="C73" s="63">
        <v>10891</v>
      </c>
      <c r="D73" s="63">
        <v>3834</v>
      </c>
      <c r="E73" s="63">
        <v>932</v>
      </c>
      <c r="F73" s="63">
        <v>253</v>
      </c>
      <c r="G73" s="63">
        <v>5558</v>
      </c>
      <c r="H73" s="63">
        <v>175</v>
      </c>
      <c r="I73" s="63">
        <v>59</v>
      </c>
      <c r="J73" s="51">
        <v>80</v>
      </c>
    </row>
    <row r="74" spans="1:10" ht="15">
      <c r="A74" s="10"/>
      <c r="B74" s="67">
        <v>2015</v>
      </c>
      <c r="C74" s="63">
        <v>13182</v>
      </c>
      <c r="D74" s="63">
        <v>3938</v>
      </c>
      <c r="E74" s="63">
        <v>1166</v>
      </c>
      <c r="F74" s="63">
        <v>225</v>
      </c>
      <c r="G74" s="63">
        <v>7519</v>
      </c>
      <c r="H74" s="63">
        <v>192</v>
      </c>
      <c r="I74" s="63">
        <v>108</v>
      </c>
      <c r="J74" s="51">
        <v>34</v>
      </c>
    </row>
    <row r="75" spans="1:10" ht="15">
      <c r="A75" s="10"/>
      <c r="B75" s="67">
        <v>2016</v>
      </c>
      <c r="C75" s="63">
        <v>13155</v>
      </c>
      <c r="D75" s="63">
        <v>3688</v>
      </c>
      <c r="E75" s="63">
        <v>1029</v>
      </c>
      <c r="F75" s="63">
        <v>161</v>
      </c>
      <c r="G75" s="63">
        <v>7952</v>
      </c>
      <c r="H75" s="63">
        <v>120</v>
      </c>
      <c r="I75" s="63">
        <v>204</v>
      </c>
      <c r="J75" s="51">
        <v>1</v>
      </c>
    </row>
    <row r="76" spans="1:10" ht="15">
      <c r="A76" s="9" t="s">
        <v>29</v>
      </c>
      <c r="B76" s="67">
        <v>2012</v>
      </c>
      <c r="C76" s="63">
        <v>9744</v>
      </c>
      <c r="D76" s="63">
        <v>6751</v>
      </c>
      <c r="E76" s="63">
        <v>667</v>
      </c>
      <c r="F76" s="63">
        <v>68</v>
      </c>
      <c r="G76" s="63">
        <v>1743</v>
      </c>
      <c r="H76" s="63">
        <v>323</v>
      </c>
      <c r="I76" s="63">
        <v>191</v>
      </c>
      <c r="J76" s="51">
        <v>1</v>
      </c>
    </row>
    <row r="77" spans="1:10" ht="15">
      <c r="A77" s="10"/>
      <c r="B77" s="67">
        <v>2013</v>
      </c>
      <c r="C77" s="63">
        <v>10381</v>
      </c>
      <c r="D77" s="63">
        <v>7458</v>
      </c>
      <c r="E77" s="63">
        <v>530</v>
      </c>
      <c r="F77" s="63">
        <v>128</v>
      </c>
      <c r="G77" s="63">
        <v>1869</v>
      </c>
      <c r="H77" s="63">
        <v>303</v>
      </c>
      <c r="I77" s="63">
        <v>92</v>
      </c>
      <c r="J77" s="51">
        <v>1</v>
      </c>
    </row>
    <row r="78" spans="1:10" ht="15">
      <c r="A78" s="10"/>
      <c r="B78" s="67">
        <v>2014</v>
      </c>
      <c r="C78" s="63">
        <v>9749</v>
      </c>
      <c r="D78" s="63">
        <v>6401</v>
      </c>
      <c r="E78" s="63">
        <v>435</v>
      </c>
      <c r="F78" s="63">
        <v>24</v>
      </c>
      <c r="G78" s="63">
        <v>2640</v>
      </c>
      <c r="H78" s="63">
        <v>180</v>
      </c>
      <c r="I78" s="63">
        <v>55</v>
      </c>
      <c r="J78" s="51">
        <v>14</v>
      </c>
    </row>
    <row r="79" spans="1:10" ht="15">
      <c r="A79" s="10"/>
      <c r="B79" s="67">
        <v>2015</v>
      </c>
      <c r="C79" s="63">
        <v>10152</v>
      </c>
      <c r="D79" s="63">
        <v>6747</v>
      </c>
      <c r="E79" s="63">
        <v>518</v>
      </c>
      <c r="F79" s="63">
        <v>80</v>
      </c>
      <c r="G79" s="63">
        <v>2589</v>
      </c>
      <c r="H79" s="63">
        <v>135</v>
      </c>
      <c r="I79" s="63">
        <v>83</v>
      </c>
      <c r="J79" s="51" t="s">
        <v>421</v>
      </c>
    </row>
    <row r="80" spans="1:10" ht="15">
      <c r="A80" s="10"/>
      <c r="B80" s="67">
        <v>2016</v>
      </c>
      <c r="C80" s="63">
        <v>11020</v>
      </c>
      <c r="D80" s="63">
        <v>6870</v>
      </c>
      <c r="E80" s="63">
        <v>556</v>
      </c>
      <c r="F80" s="63">
        <v>25</v>
      </c>
      <c r="G80" s="63">
        <v>3431</v>
      </c>
      <c r="H80" s="63">
        <v>76</v>
      </c>
      <c r="I80" s="63">
        <v>58</v>
      </c>
      <c r="J80" s="51">
        <v>4</v>
      </c>
    </row>
    <row r="81" spans="1:10" ht="15">
      <c r="A81" s="9" t="s">
        <v>30</v>
      </c>
      <c r="B81" s="67">
        <v>2012</v>
      </c>
      <c r="C81" s="63">
        <v>3097</v>
      </c>
      <c r="D81" s="63">
        <v>2049</v>
      </c>
      <c r="E81" s="63">
        <v>407</v>
      </c>
      <c r="F81" s="63" t="s">
        <v>421</v>
      </c>
      <c r="G81" s="63">
        <v>590</v>
      </c>
      <c r="H81" s="63">
        <v>51</v>
      </c>
      <c r="I81" s="63" t="s">
        <v>421</v>
      </c>
      <c r="J81" s="51" t="s">
        <v>421</v>
      </c>
    </row>
    <row r="82" spans="1:10" ht="15">
      <c r="A82" s="10"/>
      <c r="B82" s="67">
        <v>2013</v>
      </c>
      <c r="C82" s="63">
        <v>2868</v>
      </c>
      <c r="D82" s="63">
        <v>2212</v>
      </c>
      <c r="E82" s="63">
        <v>157</v>
      </c>
      <c r="F82" s="63" t="s">
        <v>421</v>
      </c>
      <c r="G82" s="63">
        <v>445</v>
      </c>
      <c r="H82" s="63">
        <v>52</v>
      </c>
      <c r="I82" s="63" t="s">
        <v>421</v>
      </c>
      <c r="J82" s="51">
        <v>2</v>
      </c>
    </row>
    <row r="83" spans="1:10" ht="15">
      <c r="A83" s="10"/>
      <c r="B83" s="67">
        <v>2014</v>
      </c>
      <c r="C83" s="63">
        <v>3533</v>
      </c>
      <c r="D83" s="63">
        <v>2140</v>
      </c>
      <c r="E83" s="63">
        <v>245</v>
      </c>
      <c r="F83" s="63">
        <v>457</v>
      </c>
      <c r="G83" s="63">
        <v>517</v>
      </c>
      <c r="H83" s="63">
        <v>23</v>
      </c>
      <c r="I83" s="63">
        <v>148</v>
      </c>
      <c r="J83" s="51">
        <v>3</v>
      </c>
    </row>
    <row r="84" spans="1:10" ht="15">
      <c r="A84" s="10"/>
      <c r="B84" s="67">
        <v>2015</v>
      </c>
      <c r="C84" s="63">
        <v>3409</v>
      </c>
      <c r="D84" s="63">
        <v>2338</v>
      </c>
      <c r="E84" s="63">
        <v>106</v>
      </c>
      <c r="F84" s="63">
        <v>102</v>
      </c>
      <c r="G84" s="63">
        <v>743</v>
      </c>
      <c r="H84" s="63">
        <v>116</v>
      </c>
      <c r="I84" s="63" t="s">
        <v>421</v>
      </c>
      <c r="J84" s="51">
        <v>4</v>
      </c>
    </row>
    <row r="85" spans="1:10" ht="15">
      <c r="A85" s="10"/>
      <c r="B85" s="67">
        <v>2016</v>
      </c>
      <c r="C85" s="63">
        <v>3020</v>
      </c>
      <c r="D85" s="63">
        <v>2305</v>
      </c>
      <c r="E85" s="63">
        <v>83</v>
      </c>
      <c r="F85" s="63">
        <v>98</v>
      </c>
      <c r="G85" s="63">
        <v>485</v>
      </c>
      <c r="H85" s="63">
        <v>49</v>
      </c>
      <c r="I85" s="63" t="s">
        <v>421</v>
      </c>
      <c r="J85" s="51" t="s">
        <v>421</v>
      </c>
    </row>
    <row r="86" spans="1:10" ht="15">
      <c r="A86" s="9" t="s">
        <v>31</v>
      </c>
      <c r="B86" s="67">
        <v>2012</v>
      </c>
      <c r="C86" s="63">
        <v>5496</v>
      </c>
      <c r="D86" s="63">
        <v>2356</v>
      </c>
      <c r="E86" s="63">
        <v>563</v>
      </c>
      <c r="F86" s="63">
        <v>170</v>
      </c>
      <c r="G86" s="63">
        <v>2167</v>
      </c>
      <c r="H86" s="63">
        <v>36</v>
      </c>
      <c r="I86" s="63">
        <v>36</v>
      </c>
      <c r="J86" s="51">
        <v>168</v>
      </c>
    </row>
    <row r="87" spans="1:10" ht="15">
      <c r="A87" s="10"/>
      <c r="B87" s="67">
        <v>2013</v>
      </c>
      <c r="C87" s="63">
        <v>4797</v>
      </c>
      <c r="D87" s="63">
        <v>2266</v>
      </c>
      <c r="E87" s="63">
        <v>421</v>
      </c>
      <c r="F87" s="63">
        <v>56</v>
      </c>
      <c r="G87" s="63">
        <v>1909</v>
      </c>
      <c r="H87" s="63">
        <v>108</v>
      </c>
      <c r="I87" s="63" t="s">
        <v>421</v>
      </c>
      <c r="J87" s="51">
        <v>37</v>
      </c>
    </row>
    <row r="88" spans="1:10" ht="15">
      <c r="A88" s="10"/>
      <c r="B88" s="67">
        <v>2014</v>
      </c>
      <c r="C88" s="63">
        <v>4325</v>
      </c>
      <c r="D88" s="63">
        <v>1966</v>
      </c>
      <c r="E88" s="63">
        <v>378</v>
      </c>
      <c r="F88" s="63">
        <v>37</v>
      </c>
      <c r="G88" s="63">
        <v>1784</v>
      </c>
      <c r="H88" s="63">
        <v>88</v>
      </c>
      <c r="I88" s="63">
        <v>28</v>
      </c>
      <c r="J88" s="51">
        <v>44</v>
      </c>
    </row>
    <row r="89" spans="1:10" ht="15">
      <c r="A89" s="10"/>
      <c r="B89" s="67">
        <v>2015</v>
      </c>
      <c r="C89" s="63">
        <v>4310</v>
      </c>
      <c r="D89" s="63">
        <v>1967</v>
      </c>
      <c r="E89" s="63">
        <v>319</v>
      </c>
      <c r="F89" s="63">
        <v>156</v>
      </c>
      <c r="G89" s="63">
        <v>1790</v>
      </c>
      <c r="H89" s="63">
        <v>9</v>
      </c>
      <c r="I89" s="63" t="s">
        <v>421</v>
      </c>
      <c r="J89" s="51">
        <v>69</v>
      </c>
    </row>
    <row r="90" spans="1:10" ht="15">
      <c r="A90" s="10"/>
      <c r="B90" s="67">
        <v>2016</v>
      </c>
      <c r="C90" s="63">
        <v>4571</v>
      </c>
      <c r="D90" s="63">
        <v>1755</v>
      </c>
      <c r="E90" s="63">
        <v>644</v>
      </c>
      <c r="F90" s="63">
        <v>31</v>
      </c>
      <c r="G90" s="63">
        <v>2005</v>
      </c>
      <c r="H90" s="63">
        <v>47</v>
      </c>
      <c r="I90" s="63">
        <v>48</v>
      </c>
      <c r="J90" s="51">
        <v>41</v>
      </c>
    </row>
    <row r="91" spans="1:10" ht="15">
      <c r="A91" s="9" t="s">
        <v>32</v>
      </c>
      <c r="B91" s="67">
        <v>2012</v>
      </c>
      <c r="C91" s="63">
        <v>14811</v>
      </c>
      <c r="D91" s="63">
        <v>7739</v>
      </c>
      <c r="E91" s="63">
        <v>1466</v>
      </c>
      <c r="F91" s="63">
        <v>168</v>
      </c>
      <c r="G91" s="63">
        <v>4924</v>
      </c>
      <c r="H91" s="63">
        <v>296</v>
      </c>
      <c r="I91" s="63">
        <v>176</v>
      </c>
      <c r="J91" s="51">
        <v>42</v>
      </c>
    </row>
    <row r="92" spans="1:10" ht="15">
      <c r="A92" s="10"/>
      <c r="B92" s="67">
        <v>2013</v>
      </c>
      <c r="C92" s="63">
        <v>13591</v>
      </c>
      <c r="D92" s="63">
        <v>7593</v>
      </c>
      <c r="E92" s="63">
        <v>985</v>
      </c>
      <c r="F92" s="63">
        <v>90</v>
      </c>
      <c r="G92" s="63">
        <v>4483</v>
      </c>
      <c r="H92" s="63">
        <v>351</v>
      </c>
      <c r="I92" s="63" t="s">
        <v>421</v>
      </c>
      <c r="J92" s="51">
        <v>89</v>
      </c>
    </row>
    <row r="93" spans="1:10" ht="15">
      <c r="A93" s="10"/>
      <c r="B93" s="67">
        <v>2014</v>
      </c>
      <c r="C93" s="63">
        <v>14636</v>
      </c>
      <c r="D93" s="63">
        <v>6977</v>
      </c>
      <c r="E93" s="63">
        <v>1259</v>
      </c>
      <c r="F93" s="63">
        <v>108</v>
      </c>
      <c r="G93" s="63">
        <v>6017</v>
      </c>
      <c r="H93" s="63">
        <v>22</v>
      </c>
      <c r="I93" s="63">
        <v>212</v>
      </c>
      <c r="J93" s="51">
        <v>41</v>
      </c>
    </row>
    <row r="94" spans="1:10" ht="15">
      <c r="A94" s="10"/>
      <c r="B94" s="67">
        <v>2015</v>
      </c>
      <c r="C94" s="63">
        <v>16068</v>
      </c>
      <c r="D94" s="63">
        <v>7458</v>
      </c>
      <c r="E94" s="63">
        <v>1855</v>
      </c>
      <c r="F94" s="63">
        <v>73</v>
      </c>
      <c r="G94" s="63">
        <v>6364</v>
      </c>
      <c r="H94" s="63">
        <v>93</v>
      </c>
      <c r="I94" s="63">
        <v>224</v>
      </c>
      <c r="J94" s="51">
        <v>1</v>
      </c>
    </row>
    <row r="95" spans="1:10" ht="15">
      <c r="A95" s="10"/>
      <c r="B95" s="67">
        <v>2016</v>
      </c>
      <c r="C95" s="63">
        <v>16412</v>
      </c>
      <c r="D95" s="63">
        <v>7332</v>
      </c>
      <c r="E95" s="63">
        <v>1723</v>
      </c>
      <c r="F95" s="63">
        <v>106</v>
      </c>
      <c r="G95" s="63">
        <v>7002</v>
      </c>
      <c r="H95" s="63">
        <v>150</v>
      </c>
      <c r="I95" s="63">
        <v>74</v>
      </c>
      <c r="J95" s="51">
        <v>25</v>
      </c>
    </row>
    <row r="96" spans="1:10" ht="15">
      <c r="A96" s="9" t="s">
        <v>33</v>
      </c>
      <c r="B96" s="67">
        <v>2012</v>
      </c>
      <c r="C96" s="63">
        <v>7079</v>
      </c>
      <c r="D96" s="63">
        <v>2681</v>
      </c>
      <c r="E96" s="63">
        <v>760</v>
      </c>
      <c r="F96" s="63">
        <v>87</v>
      </c>
      <c r="G96" s="63">
        <v>3212</v>
      </c>
      <c r="H96" s="63">
        <v>246</v>
      </c>
      <c r="I96" s="63">
        <v>64</v>
      </c>
      <c r="J96" s="51">
        <v>29</v>
      </c>
    </row>
    <row r="97" spans="1:10" ht="15">
      <c r="A97" s="214"/>
      <c r="B97" s="286">
        <v>2013</v>
      </c>
      <c r="C97" s="63">
        <v>5504</v>
      </c>
      <c r="D97" s="63">
        <v>2582</v>
      </c>
      <c r="E97" s="63">
        <v>639</v>
      </c>
      <c r="F97" s="63">
        <v>134</v>
      </c>
      <c r="G97" s="63">
        <v>1955</v>
      </c>
      <c r="H97" s="63">
        <v>188</v>
      </c>
      <c r="I97" s="63" t="s">
        <v>421</v>
      </c>
      <c r="J97" s="51">
        <v>6</v>
      </c>
    </row>
    <row r="98" spans="1:10" ht="15">
      <c r="A98" s="4"/>
      <c r="B98" s="154">
        <v>2014</v>
      </c>
      <c r="C98" s="63">
        <v>5416</v>
      </c>
      <c r="D98" s="63">
        <v>2295</v>
      </c>
      <c r="E98" s="63">
        <v>747</v>
      </c>
      <c r="F98" s="63">
        <v>75</v>
      </c>
      <c r="G98" s="63">
        <v>2008</v>
      </c>
      <c r="H98" s="63">
        <v>287</v>
      </c>
      <c r="I98" s="63" t="s">
        <v>421</v>
      </c>
      <c r="J98" s="51">
        <v>4</v>
      </c>
    </row>
    <row r="99" spans="1:10" ht="15">
      <c r="A99" s="4"/>
      <c r="B99" s="410">
        <v>2015</v>
      </c>
      <c r="C99" s="63">
        <v>5277</v>
      </c>
      <c r="D99" s="63">
        <v>2321</v>
      </c>
      <c r="E99" s="63">
        <v>753</v>
      </c>
      <c r="F99" s="63">
        <v>118</v>
      </c>
      <c r="G99" s="63">
        <v>1768</v>
      </c>
      <c r="H99" s="63">
        <v>149</v>
      </c>
      <c r="I99" s="63">
        <v>60</v>
      </c>
      <c r="J99" s="51">
        <v>108</v>
      </c>
    </row>
    <row r="100" spans="1:10" ht="15">
      <c r="A100" s="4"/>
      <c r="B100" s="410">
        <v>2016</v>
      </c>
      <c r="C100" s="63">
        <v>6941</v>
      </c>
      <c r="D100" s="63">
        <v>2277</v>
      </c>
      <c r="E100" s="63">
        <v>831</v>
      </c>
      <c r="F100" s="63">
        <v>97</v>
      </c>
      <c r="G100" s="63">
        <v>3132</v>
      </c>
      <c r="H100" s="63">
        <v>247</v>
      </c>
      <c r="I100" s="63">
        <v>325</v>
      </c>
      <c r="J100" s="51">
        <v>32</v>
      </c>
    </row>
  </sheetData>
  <mergeCells count="5">
    <mergeCell ref="A2:J2"/>
    <mergeCell ref="A3:J3"/>
    <mergeCell ref="A4:B5"/>
    <mergeCell ref="C4:C5"/>
    <mergeCell ref="D4:J4"/>
  </mergeCells>
  <printOptions/>
  <pageMargins left="0.7086614173228347" right="0.7086614173228347" top="0.7480314960629921" bottom="0.7480314960629921" header="0.31496062992125984" footer="0.31496062992125984"/>
  <pageSetup horizontalDpi="600" verticalDpi="600" orientation="landscape" paperSize="9" scale="93" r:id="rId1"/>
  <rowBreaks count="3" manualBreakCount="3">
    <brk id="30" max="16383" man="1"/>
    <brk id="55" max="16383" man="1"/>
    <brk id="8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
  <sheetViews>
    <sheetView zoomScale="90" zoomScaleNormal="90" workbookViewId="0" topLeftCell="A1">
      <pane ySplit="5" topLeftCell="A6" activePane="bottomLeft" state="frozen"/>
      <selection pane="bottomLeft" activeCell="A1" sqref="A1"/>
    </sheetView>
  </sheetViews>
  <sheetFormatPr defaultColWidth="8.796875" defaultRowHeight="14.25"/>
  <cols>
    <col min="1" max="1" width="23.69921875" style="0" customWidth="1"/>
    <col min="2" max="2" width="5.59765625" style="0" customWidth="1"/>
    <col min="3" max="3" width="12.5" style="0" customWidth="1"/>
    <col min="4" max="6" width="12" style="0" customWidth="1"/>
    <col min="7" max="10" width="11.19921875" style="0" customWidth="1"/>
  </cols>
  <sheetData>
    <row r="1" spans="1:11" ht="15">
      <c r="A1" s="7"/>
      <c r="B1" s="1"/>
      <c r="C1" s="1"/>
      <c r="D1" s="1"/>
      <c r="E1" s="1"/>
      <c r="F1" s="7"/>
      <c r="G1" s="68"/>
      <c r="H1" s="1"/>
      <c r="I1" s="20"/>
      <c r="J1" s="20"/>
      <c r="K1" t="s">
        <v>839</v>
      </c>
    </row>
    <row r="2" spans="1:10" ht="18.75">
      <c r="A2" s="849" t="s">
        <v>376</v>
      </c>
      <c r="B2" s="849"/>
      <c r="C2" s="849"/>
      <c r="D2" s="849"/>
      <c r="E2" s="849"/>
      <c r="F2" s="849"/>
      <c r="G2" s="849"/>
      <c r="H2" s="849"/>
      <c r="I2" s="849"/>
      <c r="J2" s="849"/>
    </row>
    <row r="3" spans="1:10" ht="18" customHeight="1">
      <c r="A3" s="856" t="s">
        <v>900</v>
      </c>
      <c r="B3" s="856"/>
      <c r="C3" s="856"/>
      <c r="D3" s="856"/>
      <c r="E3" s="856"/>
      <c r="F3" s="856"/>
      <c r="G3" s="856"/>
      <c r="H3" s="856"/>
      <c r="I3" s="856"/>
      <c r="J3" s="856"/>
    </row>
    <row r="4" spans="1:10" ht="15">
      <c r="A4" s="760" t="s">
        <v>6</v>
      </c>
      <c r="B4" s="757"/>
      <c r="C4" s="784" t="s">
        <v>39</v>
      </c>
      <c r="D4" s="806" t="s">
        <v>527</v>
      </c>
      <c r="E4" s="807"/>
      <c r="F4" s="807"/>
      <c r="G4" s="807"/>
      <c r="H4" s="807"/>
      <c r="I4" s="807"/>
      <c r="J4" s="807"/>
    </row>
    <row r="5" spans="1:10" ht="60.75" thickBot="1">
      <c r="A5" s="854"/>
      <c r="B5" s="759"/>
      <c r="C5" s="855"/>
      <c r="D5" s="41" t="s">
        <v>531</v>
      </c>
      <c r="E5" s="41" t="s">
        <v>532</v>
      </c>
      <c r="F5" s="41" t="s">
        <v>528</v>
      </c>
      <c r="G5" s="41" t="s">
        <v>533</v>
      </c>
      <c r="H5" s="41" t="s">
        <v>530</v>
      </c>
      <c r="I5" s="41" t="s">
        <v>534</v>
      </c>
      <c r="J5" s="222" t="s">
        <v>535</v>
      </c>
    </row>
    <row r="6" spans="1:10" ht="15">
      <c r="A6" s="191" t="s">
        <v>840</v>
      </c>
      <c r="B6" s="71">
        <v>2012</v>
      </c>
      <c r="C6" s="99">
        <v>51112</v>
      </c>
      <c r="D6" s="99">
        <v>4056</v>
      </c>
      <c r="E6" s="99">
        <v>2849</v>
      </c>
      <c r="F6" s="99">
        <v>2732</v>
      </c>
      <c r="G6" s="99">
        <v>40229</v>
      </c>
      <c r="H6" s="99">
        <v>766</v>
      </c>
      <c r="I6" s="99">
        <v>460</v>
      </c>
      <c r="J6" s="52">
        <v>20</v>
      </c>
    </row>
    <row r="7" spans="1:10" ht="15">
      <c r="A7" s="198"/>
      <c r="B7" s="71">
        <v>2013</v>
      </c>
      <c r="C7" s="99">
        <f aca="true" t="shared" si="0" ref="C7:J8">SUM(C12,C17,C22,C27,C32,C37,C42,C47,C52,C57,C62,C67,C72,C77,C82,C87,C92,C97)</f>
        <v>48335</v>
      </c>
      <c r="D7" s="99">
        <f t="shared" si="0"/>
        <v>3919</v>
      </c>
      <c r="E7" s="99">
        <f t="shared" si="0"/>
        <v>2688</v>
      </c>
      <c r="F7" s="99">
        <f t="shared" si="0"/>
        <v>2450</v>
      </c>
      <c r="G7" s="99">
        <f t="shared" si="0"/>
        <v>37840</v>
      </c>
      <c r="H7" s="99">
        <f t="shared" si="0"/>
        <v>596</v>
      </c>
      <c r="I7" s="99">
        <f t="shared" si="0"/>
        <v>807</v>
      </c>
      <c r="J7" s="52">
        <f t="shared" si="0"/>
        <v>35</v>
      </c>
    </row>
    <row r="8" spans="1:10" ht="15">
      <c r="A8" s="198"/>
      <c r="B8" s="71">
        <v>2014</v>
      </c>
      <c r="C8" s="99">
        <f t="shared" si="0"/>
        <v>51231</v>
      </c>
      <c r="D8" s="99">
        <f t="shared" si="0"/>
        <v>3681</v>
      </c>
      <c r="E8" s="99">
        <f t="shared" si="0"/>
        <v>3054</v>
      </c>
      <c r="F8" s="99">
        <f t="shared" si="0"/>
        <v>2325</v>
      </c>
      <c r="G8" s="99">
        <f t="shared" si="0"/>
        <v>40339</v>
      </c>
      <c r="H8" s="99">
        <f t="shared" si="0"/>
        <v>594</v>
      </c>
      <c r="I8" s="99">
        <f t="shared" si="0"/>
        <v>1128</v>
      </c>
      <c r="J8" s="52">
        <f t="shared" si="0"/>
        <v>110</v>
      </c>
    </row>
    <row r="9" spans="1:10" ht="15">
      <c r="A9" s="198"/>
      <c r="B9" s="71">
        <v>2015</v>
      </c>
      <c r="C9" s="99">
        <v>50737</v>
      </c>
      <c r="D9" s="99">
        <v>3713</v>
      </c>
      <c r="E9" s="99">
        <v>3424</v>
      </c>
      <c r="F9" s="99">
        <v>1342</v>
      </c>
      <c r="G9" s="99">
        <v>40984</v>
      </c>
      <c r="H9" s="99">
        <v>346</v>
      </c>
      <c r="I9" s="99">
        <v>820</v>
      </c>
      <c r="J9" s="52">
        <v>108</v>
      </c>
    </row>
    <row r="10" spans="1:10" ht="15">
      <c r="A10" s="198"/>
      <c r="B10" s="71">
        <v>2016</v>
      </c>
      <c r="C10" s="99">
        <v>64899</v>
      </c>
      <c r="D10" s="99">
        <v>3887</v>
      </c>
      <c r="E10" s="99">
        <v>3092</v>
      </c>
      <c r="F10" s="99">
        <v>1605</v>
      </c>
      <c r="G10" s="99">
        <v>54977</v>
      </c>
      <c r="H10" s="99">
        <v>466</v>
      </c>
      <c r="I10" s="99">
        <v>689</v>
      </c>
      <c r="J10" s="52">
        <v>183</v>
      </c>
    </row>
    <row r="11" spans="1:10" ht="15">
      <c r="A11" s="10" t="s">
        <v>377</v>
      </c>
      <c r="B11" s="67">
        <v>2012</v>
      </c>
      <c r="C11" s="63">
        <v>6676</v>
      </c>
      <c r="D11" s="63">
        <v>318</v>
      </c>
      <c r="E11" s="63">
        <v>333</v>
      </c>
      <c r="F11" s="63">
        <v>195</v>
      </c>
      <c r="G11" s="63">
        <v>5830</v>
      </c>
      <c r="H11" s="135" t="s">
        <v>421</v>
      </c>
      <c r="I11" s="63" t="s">
        <v>421</v>
      </c>
      <c r="J11" s="135" t="s">
        <v>421</v>
      </c>
    </row>
    <row r="12" spans="1:10" ht="15">
      <c r="A12" s="10"/>
      <c r="B12" s="67">
        <v>2013</v>
      </c>
      <c r="C12" s="383">
        <v>7839</v>
      </c>
      <c r="D12" s="383">
        <v>247</v>
      </c>
      <c r="E12" s="383">
        <v>215</v>
      </c>
      <c r="F12" s="383">
        <v>443</v>
      </c>
      <c r="G12" s="383">
        <v>6298</v>
      </c>
      <c r="H12" s="384">
        <v>30</v>
      </c>
      <c r="I12" s="383">
        <v>606</v>
      </c>
      <c r="J12" s="135" t="s">
        <v>421</v>
      </c>
    </row>
    <row r="13" spans="1:10" ht="15">
      <c r="A13" s="10"/>
      <c r="B13" s="67">
        <v>2014</v>
      </c>
      <c r="C13" s="383">
        <v>5935</v>
      </c>
      <c r="D13" s="383">
        <v>236</v>
      </c>
      <c r="E13" s="383">
        <v>245</v>
      </c>
      <c r="F13" s="383">
        <v>81</v>
      </c>
      <c r="G13" s="383">
        <v>4911</v>
      </c>
      <c r="H13" s="384" t="s">
        <v>421</v>
      </c>
      <c r="I13" s="383">
        <v>462</v>
      </c>
      <c r="J13" s="135" t="s">
        <v>421</v>
      </c>
    </row>
    <row r="14" spans="1:10" ht="15">
      <c r="A14" s="10"/>
      <c r="B14" s="67">
        <v>2015</v>
      </c>
      <c r="C14" s="383">
        <v>6671</v>
      </c>
      <c r="D14" s="383">
        <v>222</v>
      </c>
      <c r="E14" s="383">
        <v>459</v>
      </c>
      <c r="F14" s="383">
        <v>54</v>
      </c>
      <c r="G14" s="383">
        <v>5936</v>
      </c>
      <c r="H14" s="384" t="s">
        <v>421</v>
      </c>
      <c r="I14" s="383" t="s">
        <v>421</v>
      </c>
      <c r="J14" s="135" t="s">
        <v>421</v>
      </c>
    </row>
    <row r="15" spans="1:10" ht="15">
      <c r="A15" s="10"/>
      <c r="B15" s="67">
        <v>2016</v>
      </c>
      <c r="C15" s="383">
        <v>8475</v>
      </c>
      <c r="D15" s="383">
        <v>230</v>
      </c>
      <c r="E15" s="383">
        <v>171</v>
      </c>
      <c r="F15" s="383">
        <v>61</v>
      </c>
      <c r="G15" s="383">
        <v>7965</v>
      </c>
      <c r="H15" s="384" t="s">
        <v>421</v>
      </c>
      <c r="I15" s="383">
        <v>48</v>
      </c>
      <c r="J15" s="135" t="s">
        <v>421</v>
      </c>
    </row>
    <row r="16" spans="1:10" ht="15">
      <c r="A16" s="10" t="s">
        <v>378</v>
      </c>
      <c r="B16" s="67">
        <v>2012</v>
      </c>
      <c r="C16" s="63">
        <v>1023</v>
      </c>
      <c r="D16" s="63">
        <v>75</v>
      </c>
      <c r="E16" s="63">
        <v>66</v>
      </c>
      <c r="F16" s="63" t="s">
        <v>421</v>
      </c>
      <c r="G16" s="63">
        <v>810</v>
      </c>
      <c r="H16" s="135">
        <v>72</v>
      </c>
      <c r="I16" s="63" t="s">
        <v>421</v>
      </c>
      <c r="J16" s="135" t="s">
        <v>421</v>
      </c>
    </row>
    <row r="17" spans="1:10" ht="15">
      <c r="A17" s="10"/>
      <c r="B17" s="67">
        <v>2013</v>
      </c>
      <c r="C17" s="383">
        <v>1044</v>
      </c>
      <c r="D17" s="383">
        <v>110</v>
      </c>
      <c r="E17" s="383">
        <v>106</v>
      </c>
      <c r="F17" s="383" t="s">
        <v>421</v>
      </c>
      <c r="G17" s="383">
        <v>732</v>
      </c>
      <c r="H17" s="384" t="s">
        <v>421</v>
      </c>
      <c r="I17" s="383">
        <v>64</v>
      </c>
      <c r="J17" s="384">
        <v>32</v>
      </c>
    </row>
    <row r="18" spans="1:10" ht="15">
      <c r="A18" s="10"/>
      <c r="B18" s="67">
        <v>2014</v>
      </c>
      <c r="C18" s="383">
        <v>1225</v>
      </c>
      <c r="D18" s="383">
        <v>81</v>
      </c>
      <c r="E18" s="383">
        <v>90</v>
      </c>
      <c r="F18" s="383" t="s">
        <v>421</v>
      </c>
      <c r="G18" s="383">
        <v>1016</v>
      </c>
      <c r="H18" s="384" t="s">
        <v>421</v>
      </c>
      <c r="I18" s="383">
        <v>38</v>
      </c>
      <c r="J18" s="384" t="s">
        <v>421</v>
      </c>
    </row>
    <row r="19" spans="1:10" ht="15">
      <c r="A19" s="10"/>
      <c r="B19" s="67">
        <v>2015</v>
      </c>
      <c r="C19" s="383">
        <v>940</v>
      </c>
      <c r="D19" s="383">
        <v>71</v>
      </c>
      <c r="E19" s="383">
        <v>65</v>
      </c>
      <c r="F19" s="384" t="s">
        <v>421</v>
      </c>
      <c r="G19" s="383">
        <v>701</v>
      </c>
      <c r="H19" s="384" t="s">
        <v>421</v>
      </c>
      <c r="I19" s="384">
        <v>103</v>
      </c>
      <c r="J19" s="384" t="s">
        <v>421</v>
      </c>
    </row>
    <row r="20" spans="1:10" ht="15">
      <c r="A20" s="10"/>
      <c r="B20" s="67">
        <v>2016</v>
      </c>
      <c r="C20" s="383">
        <v>864</v>
      </c>
      <c r="D20" s="383">
        <v>48</v>
      </c>
      <c r="E20" s="383">
        <v>63</v>
      </c>
      <c r="F20" s="384" t="s">
        <v>421</v>
      </c>
      <c r="G20" s="383">
        <v>753</v>
      </c>
      <c r="H20" s="384" t="s">
        <v>421</v>
      </c>
      <c r="I20" s="384" t="s">
        <v>421</v>
      </c>
      <c r="J20" s="384" t="s">
        <v>421</v>
      </c>
    </row>
    <row r="21" spans="1:10" ht="15">
      <c r="A21" s="10" t="s">
        <v>379</v>
      </c>
      <c r="B21" s="67">
        <v>2012</v>
      </c>
      <c r="C21" s="63">
        <v>911</v>
      </c>
      <c r="D21" s="63">
        <v>97</v>
      </c>
      <c r="E21" s="63">
        <v>76</v>
      </c>
      <c r="F21" s="135" t="s">
        <v>421</v>
      </c>
      <c r="G21" s="63">
        <v>553</v>
      </c>
      <c r="H21" s="63">
        <v>40</v>
      </c>
      <c r="I21" s="135">
        <v>144</v>
      </c>
      <c r="J21" s="135">
        <v>1</v>
      </c>
    </row>
    <row r="22" spans="1:10" ht="15">
      <c r="A22" s="10"/>
      <c r="B22" s="67">
        <v>2013</v>
      </c>
      <c r="C22" s="383">
        <v>794</v>
      </c>
      <c r="D22" s="383">
        <v>105</v>
      </c>
      <c r="E22" s="383">
        <v>20</v>
      </c>
      <c r="F22" s="384" t="s">
        <v>421</v>
      </c>
      <c r="G22" s="383">
        <v>587</v>
      </c>
      <c r="H22" s="383">
        <v>82</v>
      </c>
      <c r="I22" s="384" t="s">
        <v>421</v>
      </c>
      <c r="J22" s="135" t="s">
        <v>421</v>
      </c>
    </row>
    <row r="23" spans="1:10" ht="15">
      <c r="A23" s="10"/>
      <c r="B23" s="67">
        <v>2014</v>
      </c>
      <c r="C23" s="383">
        <v>907</v>
      </c>
      <c r="D23" s="383">
        <v>87</v>
      </c>
      <c r="E23" s="383">
        <v>56</v>
      </c>
      <c r="F23" s="384" t="s">
        <v>421</v>
      </c>
      <c r="G23" s="383">
        <v>638</v>
      </c>
      <c r="H23" s="383" t="s">
        <v>421</v>
      </c>
      <c r="I23" s="384">
        <v>126</v>
      </c>
      <c r="J23" s="135" t="s">
        <v>421</v>
      </c>
    </row>
    <row r="24" spans="1:10" ht="15">
      <c r="A24" s="10"/>
      <c r="B24" s="67">
        <v>2015</v>
      </c>
      <c r="C24" s="383">
        <v>1109</v>
      </c>
      <c r="D24" s="383">
        <v>90</v>
      </c>
      <c r="E24" s="384">
        <v>63</v>
      </c>
      <c r="F24" s="384" t="s">
        <v>421</v>
      </c>
      <c r="G24" s="383">
        <v>774</v>
      </c>
      <c r="H24" s="383">
        <v>35</v>
      </c>
      <c r="I24" s="384">
        <v>147</v>
      </c>
      <c r="J24" s="135" t="s">
        <v>421</v>
      </c>
    </row>
    <row r="25" spans="1:10" ht="15">
      <c r="A25" s="10"/>
      <c r="B25" s="67">
        <v>2016</v>
      </c>
      <c r="C25" s="383">
        <v>925</v>
      </c>
      <c r="D25" s="383">
        <v>82</v>
      </c>
      <c r="E25" s="384">
        <v>29</v>
      </c>
      <c r="F25" s="384" t="s">
        <v>421</v>
      </c>
      <c r="G25" s="383">
        <v>729</v>
      </c>
      <c r="H25" s="383">
        <v>20</v>
      </c>
      <c r="I25" s="384">
        <v>65</v>
      </c>
      <c r="J25" s="135" t="s">
        <v>421</v>
      </c>
    </row>
    <row r="26" spans="1:10" ht="15">
      <c r="A26" s="191" t="s">
        <v>380</v>
      </c>
      <c r="B26" s="71">
        <v>2012</v>
      </c>
      <c r="C26" s="99">
        <v>2194</v>
      </c>
      <c r="D26" s="99">
        <v>248</v>
      </c>
      <c r="E26" s="99">
        <v>273</v>
      </c>
      <c r="F26" s="99">
        <v>411</v>
      </c>
      <c r="G26" s="99">
        <v>1262</v>
      </c>
      <c r="H26" s="99" t="s">
        <v>421</v>
      </c>
      <c r="I26" s="99" t="s">
        <v>421</v>
      </c>
      <c r="J26" s="143" t="s">
        <v>421</v>
      </c>
    </row>
    <row r="27" spans="1:10" ht="15">
      <c r="A27" s="10"/>
      <c r="B27" s="71">
        <v>2013</v>
      </c>
      <c r="C27" s="99">
        <v>2407</v>
      </c>
      <c r="D27" s="385">
        <v>183</v>
      </c>
      <c r="E27" s="385">
        <v>339</v>
      </c>
      <c r="F27" s="386">
        <v>437</v>
      </c>
      <c r="G27" s="385">
        <v>1448</v>
      </c>
      <c r="H27" s="385" t="s">
        <v>421</v>
      </c>
      <c r="I27" s="386" t="s">
        <v>421</v>
      </c>
      <c r="J27" s="386" t="s">
        <v>421</v>
      </c>
    </row>
    <row r="28" spans="1:10" ht="15">
      <c r="A28" s="10"/>
      <c r="B28" s="71">
        <v>2014</v>
      </c>
      <c r="C28" s="99">
        <v>1336</v>
      </c>
      <c r="D28" s="385">
        <v>164</v>
      </c>
      <c r="E28" s="385">
        <v>277</v>
      </c>
      <c r="F28" s="386">
        <v>49</v>
      </c>
      <c r="G28" s="385">
        <v>782</v>
      </c>
      <c r="H28" s="385">
        <v>64</v>
      </c>
      <c r="I28" s="386" t="s">
        <v>421</v>
      </c>
      <c r="J28" s="386" t="s">
        <v>421</v>
      </c>
    </row>
    <row r="29" spans="1:10" ht="15">
      <c r="A29" s="10"/>
      <c r="B29" s="71">
        <v>2015</v>
      </c>
      <c r="C29" s="99">
        <v>1836</v>
      </c>
      <c r="D29" s="385">
        <v>151</v>
      </c>
      <c r="E29" s="385">
        <v>509</v>
      </c>
      <c r="F29" s="386" t="s">
        <v>421</v>
      </c>
      <c r="G29" s="385">
        <v>1063</v>
      </c>
      <c r="H29" s="386" t="s">
        <v>421</v>
      </c>
      <c r="I29" s="386">
        <v>113</v>
      </c>
      <c r="J29" s="386" t="s">
        <v>421</v>
      </c>
    </row>
    <row r="30" spans="1:10" ht="15">
      <c r="A30" s="10"/>
      <c r="B30" s="71">
        <v>2016</v>
      </c>
      <c r="C30" s="99">
        <v>2298</v>
      </c>
      <c r="D30" s="385">
        <v>131</v>
      </c>
      <c r="E30" s="385">
        <v>365</v>
      </c>
      <c r="F30" s="386">
        <v>328</v>
      </c>
      <c r="G30" s="385">
        <v>1474</v>
      </c>
      <c r="H30" s="386" t="s">
        <v>421</v>
      </c>
      <c r="I30" s="386" t="s">
        <v>421</v>
      </c>
      <c r="J30" s="386" t="s">
        <v>421</v>
      </c>
    </row>
    <row r="31" spans="1:10" ht="15">
      <c r="A31" s="10" t="s">
        <v>436</v>
      </c>
      <c r="B31" s="67">
        <v>2012</v>
      </c>
      <c r="C31" s="63">
        <v>579</v>
      </c>
      <c r="D31" s="63">
        <v>41</v>
      </c>
      <c r="E31" s="63">
        <v>3</v>
      </c>
      <c r="F31" s="63" t="s">
        <v>421</v>
      </c>
      <c r="G31" s="63">
        <v>535</v>
      </c>
      <c r="H31" s="63" t="s">
        <v>421</v>
      </c>
      <c r="I31" s="135" t="s">
        <v>421</v>
      </c>
      <c r="J31" s="135" t="s">
        <v>421</v>
      </c>
    </row>
    <row r="32" spans="1:10" ht="15">
      <c r="A32" s="10"/>
      <c r="B32" s="67">
        <v>2013</v>
      </c>
      <c r="C32" s="383">
        <v>507</v>
      </c>
      <c r="D32" s="383">
        <v>77</v>
      </c>
      <c r="E32" s="383">
        <v>2</v>
      </c>
      <c r="F32" s="384" t="s">
        <v>421</v>
      </c>
      <c r="G32" s="383">
        <v>428</v>
      </c>
      <c r="H32" s="63" t="s">
        <v>421</v>
      </c>
      <c r="I32" s="135" t="s">
        <v>421</v>
      </c>
      <c r="J32" s="135" t="s">
        <v>421</v>
      </c>
    </row>
    <row r="33" spans="1:10" ht="15">
      <c r="A33" s="10"/>
      <c r="B33" s="67">
        <v>2014</v>
      </c>
      <c r="C33" s="383">
        <v>534</v>
      </c>
      <c r="D33" s="383">
        <v>55</v>
      </c>
      <c r="E33" s="383" t="s">
        <v>421</v>
      </c>
      <c r="F33" s="384">
        <v>150</v>
      </c>
      <c r="G33" s="383">
        <v>329</v>
      </c>
      <c r="H33" s="63" t="s">
        <v>421</v>
      </c>
      <c r="I33" s="135" t="s">
        <v>421</v>
      </c>
      <c r="J33" s="135" t="s">
        <v>421</v>
      </c>
    </row>
    <row r="34" spans="1:10" ht="15">
      <c r="A34" s="10"/>
      <c r="B34" s="67">
        <v>2015</v>
      </c>
      <c r="C34" s="383">
        <v>555</v>
      </c>
      <c r="D34" s="383">
        <v>68</v>
      </c>
      <c r="E34" s="383" t="s">
        <v>421</v>
      </c>
      <c r="F34" s="384">
        <v>131</v>
      </c>
      <c r="G34" s="383">
        <v>356</v>
      </c>
      <c r="H34" s="51" t="s">
        <v>421</v>
      </c>
      <c r="I34" s="135" t="s">
        <v>421</v>
      </c>
      <c r="J34" s="135" t="s">
        <v>421</v>
      </c>
    </row>
    <row r="35" spans="1:10" ht="15">
      <c r="A35" s="10"/>
      <c r="B35" s="67">
        <v>2016</v>
      </c>
      <c r="C35" s="383">
        <v>510</v>
      </c>
      <c r="D35" s="383">
        <v>68</v>
      </c>
      <c r="E35" s="383" t="s">
        <v>421</v>
      </c>
      <c r="F35" s="384">
        <v>106</v>
      </c>
      <c r="G35" s="383">
        <v>336</v>
      </c>
      <c r="H35" s="51" t="s">
        <v>421</v>
      </c>
      <c r="I35" s="135" t="s">
        <v>421</v>
      </c>
      <c r="J35" s="135" t="s">
        <v>421</v>
      </c>
    </row>
    <row r="36" spans="1:10" ht="15">
      <c r="A36" s="10" t="s">
        <v>381</v>
      </c>
      <c r="B36" s="67">
        <v>2012</v>
      </c>
      <c r="C36" s="63">
        <v>452</v>
      </c>
      <c r="D36" s="63">
        <v>119</v>
      </c>
      <c r="E36" s="63">
        <v>6</v>
      </c>
      <c r="F36" s="63" t="s">
        <v>421</v>
      </c>
      <c r="G36" s="63">
        <v>327</v>
      </c>
      <c r="H36" s="135" t="s">
        <v>421</v>
      </c>
      <c r="I36" s="63" t="s">
        <v>421</v>
      </c>
      <c r="J36" s="135" t="s">
        <v>421</v>
      </c>
    </row>
    <row r="37" spans="1:10" ht="15">
      <c r="A37" s="10"/>
      <c r="B37" s="67">
        <v>2013</v>
      </c>
      <c r="C37" s="383">
        <v>697</v>
      </c>
      <c r="D37" s="383">
        <v>100</v>
      </c>
      <c r="E37" s="383">
        <v>5</v>
      </c>
      <c r="F37" s="384" t="s">
        <v>421</v>
      </c>
      <c r="G37" s="383">
        <v>592</v>
      </c>
      <c r="H37" s="384" t="s">
        <v>421</v>
      </c>
      <c r="I37" s="384" t="s">
        <v>421</v>
      </c>
      <c r="J37" s="135" t="s">
        <v>421</v>
      </c>
    </row>
    <row r="38" spans="1:10" ht="15">
      <c r="A38" s="10"/>
      <c r="B38" s="67">
        <v>2014</v>
      </c>
      <c r="C38" s="383">
        <v>843</v>
      </c>
      <c r="D38" s="383">
        <v>73</v>
      </c>
      <c r="E38" s="383" t="s">
        <v>421</v>
      </c>
      <c r="F38" s="384">
        <v>32</v>
      </c>
      <c r="G38" s="383">
        <v>702</v>
      </c>
      <c r="H38" s="384" t="s">
        <v>421</v>
      </c>
      <c r="I38" s="384">
        <v>36</v>
      </c>
      <c r="J38" s="135" t="s">
        <v>421</v>
      </c>
    </row>
    <row r="39" spans="1:10" ht="15">
      <c r="A39" s="10"/>
      <c r="B39" s="67">
        <v>2015</v>
      </c>
      <c r="C39" s="383">
        <v>736</v>
      </c>
      <c r="D39" s="383">
        <v>194</v>
      </c>
      <c r="E39" s="383">
        <v>29</v>
      </c>
      <c r="F39" s="384" t="s">
        <v>421</v>
      </c>
      <c r="G39" s="383">
        <v>493</v>
      </c>
      <c r="H39" s="384" t="s">
        <v>421</v>
      </c>
      <c r="I39" s="384" t="s">
        <v>421</v>
      </c>
      <c r="J39" s="135">
        <v>20</v>
      </c>
    </row>
    <row r="40" spans="1:10" ht="15">
      <c r="A40" s="10"/>
      <c r="B40" s="67">
        <v>2016</v>
      </c>
      <c r="C40" s="383">
        <v>1145</v>
      </c>
      <c r="D40" s="383">
        <v>175</v>
      </c>
      <c r="E40" s="383">
        <v>35</v>
      </c>
      <c r="F40" s="384" t="s">
        <v>421</v>
      </c>
      <c r="G40" s="383">
        <v>865</v>
      </c>
      <c r="H40" s="384">
        <v>70</v>
      </c>
      <c r="I40" s="384" t="s">
        <v>421</v>
      </c>
      <c r="J40" s="135" t="s">
        <v>421</v>
      </c>
    </row>
    <row r="41" spans="1:10" ht="15">
      <c r="A41" s="10" t="s">
        <v>382</v>
      </c>
      <c r="B41" s="67">
        <v>2012</v>
      </c>
      <c r="C41" s="63">
        <v>2595</v>
      </c>
      <c r="D41" s="63">
        <v>249</v>
      </c>
      <c r="E41" s="63">
        <v>168</v>
      </c>
      <c r="F41" s="135">
        <v>36</v>
      </c>
      <c r="G41" s="63">
        <v>2040</v>
      </c>
      <c r="H41" s="63" t="s">
        <v>421</v>
      </c>
      <c r="I41" s="63">
        <v>102</v>
      </c>
      <c r="J41" s="135" t="s">
        <v>421</v>
      </c>
    </row>
    <row r="42" spans="1:10" ht="15">
      <c r="A42" s="10"/>
      <c r="B42" s="67">
        <v>2013</v>
      </c>
      <c r="C42" s="383">
        <v>1435</v>
      </c>
      <c r="D42" s="383">
        <v>259</v>
      </c>
      <c r="E42" s="383">
        <v>162</v>
      </c>
      <c r="F42" s="384" t="s">
        <v>421</v>
      </c>
      <c r="G42" s="383">
        <v>1014</v>
      </c>
      <c r="H42" s="383" t="s">
        <v>421</v>
      </c>
      <c r="I42" s="384" t="s">
        <v>421</v>
      </c>
      <c r="J42" s="135" t="s">
        <v>421</v>
      </c>
    </row>
    <row r="43" spans="1:10" ht="15">
      <c r="A43" s="10"/>
      <c r="B43" s="67">
        <v>2014</v>
      </c>
      <c r="C43" s="383">
        <v>1752</v>
      </c>
      <c r="D43" s="383">
        <v>300</v>
      </c>
      <c r="E43" s="383">
        <v>192</v>
      </c>
      <c r="F43" s="384" t="s">
        <v>421</v>
      </c>
      <c r="G43" s="383">
        <v>1228</v>
      </c>
      <c r="H43" s="383" t="s">
        <v>421</v>
      </c>
      <c r="I43" s="384">
        <v>32</v>
      </c>
      <c r="J43" s="135" t="s">
        <v>421</v>
      </c>
    </row>
    <row r="44" spans="1:10" ht="15">
      <c r="A44" s="10"/>
      <c r="B44" s="67">
        <v>2015</v>
      </c>
      <c r="C44" s="383">
        <v>2252</v>
      </c>
      <c r="D44" s="383">
        <v>352</v>
      </c>
      <c r="E44" s="383">
        <v>420</v>
      </c>
      <c r="F44" s="384" t="s">
        <v>421</v>
      </c>
      <c r="G44" s="383">
        <v>1398</v>
      </c>
      <c r="H44" s="384" t="s">
        <v>421</v>
      </c>
      <c r="I44" s="384">
        <v>82</v>
      </c>
      <c r="J44" s="135" t="s">
        <v>421</v>
      </c>
    </row>
    <row r="45" spans="1:10" ht="15">
      <c r="A45" s="10"/>
      <c r="B45" s="67">
        <v>2016</v>
      </c>
      <c r="C45" s="383">
        <v>2066</v>
      </c>
      <c r="D45" s="383">
        <v>394</v>
      </c>
      <c r="E45" s="383">
        <v>293</v>
      </c>
      <c r="F45" s="384" t="s">
        <v>421</v>
      </c>
      <c r="G45" s="383">
        <v>1379</v>
      </c>
      <c r="H45" s="384" t="s">
        <v>421</v>
      </c>
      <c r="I45" s="384" t="s">
        <v>421</v>
      </c>
      <c r="J45" s="135" t="s">
        <v>421</v>
      </c>
    </row>
    <row r="46" spans="1:10" ht="15">
      <c r="A46" s="10" t="s">
        <v>383</v>
      </c>
      <c r="B46" s="67">
        <v>2012</v>
      </c>
      <c r="C46" s="63">
        <v>6824</v>
      </c>
      <c r="D46" s="63">
        <v>564</v>
      </c>
      <c r="E46" s="63">
        <v>533</v>
      </c>
      <c r="F46" s="135" t="s">
        <v>421</v>
      </c>
      <c r="G46" s="63">
        <v>5696</v>
      </c>
      <c r="H46" s="135">
        <v>31</v>
      </c>
      <c r="I46" s="135" t="s">
        <v>421</v>
      </c>
      <c r="J46" s="135" t="s">
        <v>421</v>
      </c>
    </row>
    <row r="47" spans="1:10" ht="15">
      <c r="A47" s="10"/>
      <c r="B47" s="67">
        <v>2013</v>
      </c>
      <c r="C47" s="383">
        <v>7019</v>
      </c>
      <c r="D47" s="383">
        <v>555</v>
      </c>
      <c r="E47" s="383">
        <v>434</v>
      </c>
      <c r="F47" s="384">
        <v>5</v>
      </c>
      <c r="G47" s="383">
        <v>5939</v>
      </c>
      <c r="H47" s="384">
        <v>86</v>
      </c>
      <c r="I47" s="384" t="s">
        <v>421</v>
      </c>
      <c r="J47" s="135" t="s">
        <v>421</v>
      </c>
    </row>
    <row r="48" spans="1:10" ht="15">
      <c r="A48" s="10"/>
      <c r="B48" s="67">
        <v>2014</v>
      </c>
      <c r="C48" s="383">
        <v>7346</v>
      </c>
      <c r="D48" s="383">
        <v>501</v>
      </c>
      <c r="E48" s="383">
        <v>626</v>
      </c>
      <c r="F48" s="384" t="s">
        <v>421</v>
      </c>
      <c r="G48" s="383">
        <v>6219</v>
      </c>
      <c r="H48" s="384" t="s">
        <v>421</v>
      </c>
      <c r="I48" s="384" t="s">
        <v>421</v>
      </c>
      <c r="J48" s="135" t="s">
        <v>421</v>
      </c>
    </row>
    <row r="49" spans="1:10" ht="15">
      <c r="A49" s="10"/>
      <c r="B49" s="67">
        <v>2015</v>
      </c>
      <c r="C49" s="383">
        <v>6455</v>
      </c>
      <c r="D49" s="383">
        <v>440</v>
      </c>
      <c r="E49" s="383">
        <v>489</v>
      </c>
      <c r="F49" s="384" t="s">
        <v>421</v>
      </c>
      <c r="G49" s="383">
        <v>5522</v>
      </c>
      <c r="H49" s="384">
        <v>4</v>
      </c>
      <c r="I49" s="384" t="s">
        <v>421</v>
      </c>
      <c r="J49" s="135" t="s">
        <v>421</v>
      </c>
    </row>
    <row r="50" spans="1:10" ht="15">
      <c r="A50" s="10"/>
      <c r="B50" s="67">
        <v>2016</v>
      </c>
      <c r="C50" s="383">
        <v>9363</v>
      </c>
      <c r="D50" s="383">
        <v>604</v>
      </c>
      <c r="E50" s="383">
        <v>625</v>
      </c>
      <c r="F50" s="384">
        <v>112</v>
      </c>
      <c r="G50" s="383">
        <v>7972</v>
      </c>
      <c r="H50" s="384">
        <v>48</v>
      </c>
      <c r="I50" s="384" t="s">
        <v>421</v>
      </c>
      <c r="J50" s="135">
        <v>2</v>
      </c>
    </row>
    <row r="51" spans="1:10" ht="15">
      <c r="A51" s="10" t="s">
        <v>384</v>
      </c>
      <c r="B51" s="67">
        <v>2012</v>
      </c>
      <c r="C51" s="63">
        <v>13496</v>
      </c>
      <c r="D51" s="63">
        <v>684</v>
      </c>
      <c r="E51" s="63">
        <v>315</v>
      </c>
      <c r="F51" s="63">
        <v>1293</v>
      </c>
      <c r="G51" s="63">
        <v>10826</v>
      </c>
      <c r="H51" s="63">
        <v>378</v>
      </c>
      <c r="I51" s="135" t="s">
        <v>421</v>
      </c>
      <c r="J51" s="135" t="s">
        <v>421</v>
      </c>
    </row>
    <row r="52" spans="1:10" ht="15">
      <c r="A52" s="10"/>
      <c r="B52" s="67">
        <v>2013</v>
      </c>
      <c r="C52" s="383">
        <v>13128</v>
      </c>
      <c r="D52" s="383">
        <v>669</v>
      </c>
      <c r="E52" s="383">
        <v>393</v>
      </c>
      <c r="F52" s="384">
        <v>662</v>
      </c>
      <c r="G52" s="383">
        <v>11257</v>
      </c>
      <c r="H52" s="383">
        <v>147</v>
      </c>
      <c r="I52" s="384" t="s">
        <v>421</v>
      </c>
      <c r="J52" s="384" t="s">
        <v>421</v>
      </c>
    </row>
    <row r="53" spans="1:10" ht="15">
      <c r="A53" s="10"/>
      <c r="B53" s="67">
        <v>2014</v>
      </c>
      <c r="C53" s="383">
        <v>14964</v>
      </c>
      <c r="D53" s="383">
        <v>652</v>
      </c>
      <c r="E53" s="383">
        <v>473</v>
      </c>
      <c r="F53" s="384">
        <v>947</v>
      </c>
      <c r="G53" s="383">
        <v>12377</v>
      </c>
      <c r="H53" s="383">
        <v>417</v>
      </c>
      <c r="I53" s="384">
        <v>24</v>
      </c>
      <c r="J53" s="384">
        <v>74</v>
      </c>
    </row>
    <row r="54" spans="1:10" ht="15">
      <c r="A54" s="10"/>
      <c r="B54" s="67">
        <v>2015</v>
      </c>
      <c r="C54" s="383">
        <v>13306</v>
      </c>
      <c r="D54" s="383">
        <v>589</v>
      </c>
      <c r="E54" s="384">
        <v>511</v>
      </c>
      <c r="F54" s="384">
        <v>401</v>
      </c>
      <c r="G54" s="383">
        <v>11625</v>
      </c>
      <c r="H54" s="383">
        <v>120</v>
      </c>
      <c r="I54" s="384">
        <v>45</v>
      </c>
      <c r="J54" s="384">
        <v>15</v>
      </c>
    </row>
    <row r="55" spans="1:10" ht="15">
      <c r="A55" s="10"/>
      <c r="B55" s="67">
        <v>2016</v>
      </c>
      <c r="C55" s="383">
        <v>20119</v>
      </c>
      <c r="D55" s="383">
        <v>644</v>
      </c>
      <c r="E55" s="384">
        <v>489</v>
      </c>
      <c r="F55" s="384">
        <v>301</v>
      </c>
      <c r="G55" s="383">
        <v>18400</v>
      </c>
      <c r="H55" s="383">
        <v>135</v>
      </c>
      <c r="I55" s="384" t="s">
        <v>421</v>
      </c>
      <c r="J55" s="384">
        <v>150</v>
      </c>
    </row>
    <row r="56" spans="1:10" ht="15">
      <c r="A56" s="10" t="s">
        <v>385</v>
      </c>
      <c r="B56" s="67">
        <v>2012</v>
      </c>
      <c r="C56" s="63">
        <v>352</v>
      </c>
      <c r="D56" s="63">
        <v>66</v>
      </c>
      <c r="E56" s="135">
        <v>62</v>
      </c>
      <c r="F56" s="135" t="s">
        <v>421</v>
      </c>
      <c r="G56" s="63">
        <v>224</v>
      </c>
      <c r="H56" s="135" t="s">
        <v>421</v>
      </c>
      <c r="I56" s="135" t="s">
        <v>421</v>
      </c>
      <c r="J56" s="135" t="s">
        <v>421</v>
      </c>
    </row>
    <row r="57" spans="1:10" ht="15">
      <c r="A57" s="10"/>
      <c r="B57" s="67">
        <v>2013</v>
      </c>
      <c r="C57" s="383">
        <v>308</v>
      </c>
      <c r="D57" s="383">
        <v>85</v>
      </c>
      <c r="E57" s="384">
        <v>70</v>
      </c>
      <c r="F57" s="384" t="s">
        <v>421</v>
      </c>
      <c r="G57" s="383">
        <v>153</v>
      </c>
      <c r="H57" s="384" t="s">
        <v>421</v>
      </c>
      <c r="I57" s="384" t="s">
        <v>421</v>
      </c>
      <c r="J57" s="135" t="s">
        <v>421</v>
      </c>
    </row>
    <row r="58" spans="1:10" ht="15">
      <c r="A58" s="10"/>
      <c r="B58" s="67">
        <v>2014</v>
      </c>
      <c r="C58" s="383">
        <v>449</v>
      </c>
      <c r="D58" s="383">
        <v>57</v>
      </c>
      <c r="E58" s="384">
        <v>57</v>
      </c>
      <c r="F58" s="384" t="s">
        <v>421</v>
      </c>
      <c r="G58" s="383">
        <v>198</v>
      </c>
      <c r="H58" s="384" t="s">
        <v>421</v>
      </c>
      <c r="I58" s="384">
        <v>137</v>
      </c>
      <c r="J58" s="135" t="s">
        <v>421</v>
      </c>
    </row>
    <row r="59" spans="1:10" ht="15">
      <c r="A59" s="10"/>
      <c r="B59" s="67">
        <v>2015</v>
      </c>
      <c r="C59" s="383">
        <v>328</v>
      </c>
      <c r="D59" s="383">
        <v>92</v>
      </c>
      <c r="E59" s="384">
        <v>85</v>
      </c>
      <c r="F59" s="384" t="s">
        <v>421</v>
      </c>
      <c r="G59" s="383">
        <v>151</v>
      </c>
      <c r="H59" s="384" t="s">
        <v>421</v>
      </c>
      <c r="I59" s="384" t="s">
        <v>421</v>
      </c>
      <c r="J59" s="135" t="s">
        <v>421</v>
      </c>
    </row>
    <row r="60" spans="1:10" ht="15">
      <c r="A60" s="10"/>
      <c r="B60" s="67">
        <v>2016</v>
      </c>
      <c r="C60" s="383">
        <v>453</v>
      </c>
      <c r="D60" s="383">
        <v>50</v>
      </c>
      <c r="E60" s="384">
        <v>65</v>
      </c>
      <c r="F60" s="384" t="s">
        <v>421</v>
      </c>
      <c r="G60" s="383">
        <v>318</v>
      </c>
      <c r="H60" s="384" t="s">
        <v>421</v>
      </c>
      <c r="I60" s="384">
        <v>20</v>
      </c>
      <c r="J60" s="135" t="s">
        <v>421</v>
      </c>
    </row>
    <row r="61" spans="1:10" ht="15">
      <c r="A61" s="10" t="s">
        <v>386</v>
      </c>
      <c r="B61" s="67">
        <v>2012</v>
      </c>
      <c r="C61" s="63">
        <v>1576</v>
      </c>
      <c r="D61" s="63">
        <v>236</v>
      </c>
      <c r="E61" s="63">
        <v>245</v>
      </c>
      <c r="F61" s="63">
        <v>449</v>
      </c>
      <c r="G61" s="63">
        <v>646</v>
      </c>
      <c r="H61" s="63" t="s">
        <v>421</v>
      </c>
      <c r="I61" s="135" t="s">
        <v>421</v>
      </c>
      <c r="J61" s="51" t="s">
        <v>421</v>
      </c>
    </row>
    <row r="62" spans="1:10" ht="15">
      <c r="A62" s="10"/>
      <c r="B62" s="67">
        <v>2013</v>
      </c>
      <c r="C62" s="383">
        <v>1346</v>
      </c>
      <c r="D62" s="383">
        <v>311</v>
      </c>
      <c r="E62" s="383">
        <v>296</v>
      </c>
      <c r="F62" s="384">
        <v>336</v>
      </c>
      <c r="G62" s="383">
        <v>403</v>
      </c>
      <c r="H62" s="63" t="s">
        <v>421</v>
      </c>
      <c r="I62" s="135" t="s">
        <v>421</v>
      </c>
      <c r="J62" s="51" t="s">
        <v>421</v>
      </c>
    </row>
    <row r="63" spans="1:10" ht="15">
      <c r="A63" s="10"/>
      <c r="B63" s="67">
        <v>2014</v>
      </c>
      <c r="C63" s="383">
        <v>1649</v>
      </c>
      <c r="D63" s="383">
        <v>331</v>
      </c>
      <c r="E63" s="383">
        <v>286</v>
      </c>
      <c r="F63" s="384">
        <v>431</v>
      </c>
      <c r="G63" s="383">
        <v>601</v>
      </c>
      <c r="H63" s="63" t="s">
        <v>421</v>
      </c>
      <c r="I63" s="135" t="s">
        <v>421</v>
      </c>
      <c r="J63" s="51" t="s">
        <v>421</v>
      </c>
    </row>
    <row r="64" spans="1:10" ht="15">
      <c r="A64" s="10"/>
      <c r="B64" s="67">
        <v>2015</v>
      </c>
      <c r="C64" s="383">
        <v>2392</v>
      </c>
      <c r="D64" s="383">
        <v>357</v>
      </c>
      <c r="E64" s="383">
        <v>346</v>
      </c>
      <c r="F64" s="384">
        <v>351</v>
      </c>
      <c r="G64" s="383">
        <v>1312</v>
      </c>
      <c r="H64" s="51">
        <v>26</v>
      </c>
      <c r="I64" s="135" t="s">
        <v>421</v>
      </c>
      <c r="J64" s="51" t="s">
        <v>421</v>
      </c>
    </row>
    <row r="65" spans="1:10" ht="15">
      <c r="A65" s="10"/>
      <c r="B65" s="67">
        <v>2016</v>
      </c>
      <c r="C65" s="383">
        <v>2958</v>
      </c>
      <c r="D65" s="383">
        <v>346</v>
      </c>
      <c r="E65" s="383">
        <v>305</v>
      </c>
      <c r="F65" s="384">
        <v>489</v>
      </c>
      <c r="G65" s="383">
        <v>1818</v>
      </c>
      <c r="H65" s="51" t="s">
        <v>421</v>
      </c>
      <c r="I65" s="135" t="s">
        <v>421</v>
      </c>
      <c r="J65" s="51" t="s">
        <v>421</v>
      </c>
    </row>
    <row r="66" spans="1:10" ht="15">
      <c r="A66" s="10" t="s">
        <v>387</v>
      </c>
      <c r="B66" s="67">
        <v>2012</v>
      </c>
      <c r="C66" s="63">
        <v>2249</v>
      </c>
      <c r="D66" s="63">
        <v>207</v>
      </c>
      <c r="E66" s="63">
        <v>32</v>
      </c>
      <c r="F66" s="135" t="s">
        <v>421</v>
      </c>
      <c r="G66" s="63">
        <v>1904</v>
      </c>
      <c r="H66" s="135">
        <v>87</v>
      </c>
      <c r="I66" s="63" t="s">
        <v>421</v>
      </c>
      <c r="J66" s="135">
        <v>19</v>
      </c>
    </row>
    <row r="67" spans="1:10" ht="15">
      <c r="A67" s="10"/>
      <c r="B67" s="67">
        <v>2013</v>
      </c>
      <c r="C67" s="383">
        <v>1574</v>
      </c>
      <c r="D67" s="383">
        <v>152</v>
      </c>
      <c r="E67" s="383">
        <v>20</v>
      </c>
      <c r="F67" s="384" t="s">
        <v>421</v>
      </c>
      <c r="G67" s="383">
        <v>1402</v>
      </c>
      <c r="H67" s="384" t="s">
        <v>421</v>
      </c>
      <c r="I67" s="384" t="s">
        <v>421</v>
      </c>
      <c r="J67" s="135" t="s">
        <v>421</v>
      </c>
    </row>
    <row r="68" spans="1:10" ht="15">
      <c r="A68" s="10"/>
      <c r="B68" s="67">
        <v>2014</v>
      </c>
      <c r="C68" s="383">
        <v>1736</v>
      </c>
      <c r="D68" s="383">
        <v>179</v>
      </c>
      <c r="E68" s="383">
        <v>29</v>
      </c>
      <c r="F68" s="384" t="s">
        <v>421</v>
      </c>
      <c r="G68" s="383">
        <v>1430</v>
      </c>
      <c r="H68" s="384">
        <v>60</v>
      </c>
      <c r="I68" s="384">
        <v>38</v>
      </c>
      <c r="J68" s="135" t="s">
        <v>421</v>
      </c>
    </row>
    <row r="69" spans="1:10" ht="15">
      <c r="A69" s="10"/>
      <c r="B69" s="67">
        <v>2015</v>
      </c>
      <c r="C69" s="383">
        <v>2088</v>
      </c>
      <c r="D69" s="383">
        <v>190</v>
      </c>
      <c r="E69" s="383">
        <v>33</v>
      </c>
      <c r="F69" s="384" t="s">
        <v>421</v>
      </c>
      <c r="G69" s="383">
        <v>1795</v>
      </c>
      <c r="H69" s="384">
        <v>70</v>
      </c>
      <c r="I69" s="384" t="s">
        <v>421</v>
      </c>
      <c r="J69" s="135" t="s">
        <v>421</v>
      </c>
    </row>
    <row r="70" spans="1:10" ht="15">
      <c r="A70" s="10"/>
      <c r="B70" s="67">
        <v>2016</v>
      </c>
      <c r="C70" s="383">
        <v>1795</v>
      </c>
      <c r="D70" s="383">
        <v>177</v>
      </c>
      <c r="E70" s="383">
        <v>61</v>
      </c>
      <c r="F70" s="384" t="s">
        <v>421</v>
      </c>
      <c r="G70" s="383">
        <v>1387</v>
      </c>
      <c r="H70" s="384">
        <v>101</v>
      </c>
      <c r="I70" s="384">
        <v>69</v>
      </c>
      <c r="J70" s="135" t="s">
        <v>421</v>
      </c>
    </row>
    <row r="71" spans="1:10" ht="15">
      <c r="A71" s="10" t="s">
        <v>388</v>
      </c>
      <c r="B71" s="67">
        <v>2012</v>
      </c>
      <c r="C71" s="63">
        <v>5095</v>
      </c>
      <c r="D71" s="63">
        <v>269</v>
      </c>
      <c r="E71" s="63">
        <v>154</v>
      </c>
      <c r="F71" s="63">
        <v>209</v>
      </c>
      <c r="G71" s="63">
        <v>4285</v>
      </c>
      <c r="H71" s="135" t="s">
        <v>421</v>
      </c>
      <c r="I71" s="63">
        <v>178</v>
      </c>
      <c r="J71" s="135" t="s">
        <v>421</v>
      </c>
    </row>
    <row r="72" spans="1:10" ht="15">
      <c r="A72" s="10"/>
      <c r="B72" s="67">
        <v>2013</v>
      </c>
      <c r="C72" s="383">
        <v>3851</v>
      </c>
      <c r="D72" s="383">
        <v>234</v>
      </c>
      <c r="E72" s="383">
        <v>55</v>
      </c>
      <c r="F72" s="384">
        <v>327</v>
      </c>
      <c r="G72" s="383">
        <v>3098</v>
      </c>
      <c r="H72" s="384" t="s">
        <v>421</v>
      </c>
      <c r="I72" s="384">
        <v>137</v>
      </c>
      <c r="J72" s="135" t="s">
        <v>421</v>
      </c>
    </row>
    <row r="73" spans="1:10" ht="15">
      <c r="A73" s="10"/>
      <c r="B73" s="67">
        <v>2014</v>
      </c>
      <c r="C73" s="383">
        <v>3945</v>
      </c>
      <c r="D73" s="383">
        <v>170</v>
      </c>
      <c r="E73" s="383">
        <v>161</v>
      </c>
      <c r="F73" s="384">
        <v>118</v>
      </c>
      <c r="G73" s="383">
        <v>3437</v>
      </c>
      <c r="H73" s="384" t="s">
        <v>421</v>
      </c>
      <c r="I73" s="384">
        <v>59</v>
      </c>
      <c r="J73" s="135" t="s">
        <v>421</v>
      </c>
    </row>
    <row r="74" spans="1:10" ht="15">
      <c r="A74" s="10"/>
      <c r="B74" s="67">
        <v>2015</v>
      </c>
      <c r="C74" s="383">
        <v>4506</v>
      </c>
      <c r="D74" s="383">
        <v>199</v>
      </c>
      <c r="E74" s="383">
        <v>70</v>
      </c>
      <c r="F74" s="384">
        <v>147</v>
      </c>
      <c r="G74" s="383">
        <v>3934</v>
      </c>
      <c r="H74" s="384">
        <v>48</v>
      </c>
      <c r="I74" s="384">
        <v>108</v>
      </c>
      <c r="J74" s="135" t="s">
        <v>421</v>
      </c>
    </row>
    <row r="75" spans="1:10" ht="15">
      <c r="A75" s="10"/>
      <c r="B75" s="67">
        <v>2016</v>
      </c>
      <c r="C75" s="383">
        <v>5080</v>
      </c>
      <c r="D75" s="383">
        <v>183</v>
      </c>
      <c r="E75" s="383">
        <v>17</v>
      </c>
      <c r="F75" s="384">
        <v>62</v>
      </c>
      <c r="G75" s="383">
        <v>4631</v>
      </c>
      <c r="H75" s="384">
        <v>24</v>
      </c>
      <c r="I75" s="384">
        <v>162</v>
      </c>
      <c r="J75" s="135">
        <v>1</v>
      </c>
    </row>
    <row r="76" spans="1:10" ht="15">
      <c r="A76" s="10" t="s">
        <v>389</v>
      </c>
      <c r="B76" s="67">
        <v>2012</v>
      </c>
      <c r="C76" s="63">
        <v>376</v>
      </c>
      <c r="D76" s="63">
        <v>112</v>
      </c>
      <c r="E76" s="63">
        <v>69</v>
      </c>
      <c r="F76" s="135" t="s">
        <v>421</v>
      </c>
      <c r="G76" s="63">
        <v>175</v>
      </c>
      <c r="H76" s="135">
        <v>20</v>
      </c>
      <c r="I76" s="63" t="s">
        <v>421</v>
      </c>
      <c r="J76" s="135" t="s">
        <v>421</v>
      </c>
    </row>
    <row r="77" spans="1:10" ht="15">
      <c r="A77" s="10"/>
      <c r="B77" s="67">
        <v>2013</v>
      </c>
      <c r="C77" s="383">
        <v>510</v>
      </c>
      <c r="D77" s="383">
        <v>113</v>
      </c>
      <c r="E77" s="383">
        <v>23</v>
      </c>
      <c r="F77" s="384">
        <v>128</v>
      </c>
      <c r="G77" s="383">
        <v>216</v>
      </c>
      <c r="H77" s="384">
        <v>30</v>
      </c>
      <c r="I77" s="384" t="s">
        <v>421</v>
      </c>
      <c r="J77" s="135" t="s">
        <v>421</v>
      </c>
    </row>
    <row r="78" spans="1:10" ht="15">
      <c r="A78" s="10"/>
      <c r="B78" s="67">
        <v>2014</v>
      </c>
      <c r="C78" s="383">
        <v>1314</v>
      </c>
      <c r="D78" s="383">
        <v>103</v>
      </c>
      <c r="E78" s="383">
        <v>58</v>
      </c>
      <c r="F78" s="384" t="s">
        <v>421</v>
      </c>
      <c r="G78" s="383">
        <v>1153</v>
      </c>
      <c r="H78" s="384" t="s">
        <v>421</v>
      </c>
      <c r="I78" s="384" t="s">
        <v>421</v>
      </c>
      <c r="J78" s="135" t="s">
        <v>421</v>
      </c>
    </row>
    <row r="79" spans="1:10" ht="15">
      <c r="A79" s="10"/>
      <c r="B79" s="67">
        <v>2015</v>
      </c>
      <c r="C79" s="383">
        <v>1159</v>
      </c>
      <c r="D79" s="383">
        <v>82</v>
      </c>
      <c r="E79" s="384">
        <v>30</v>
      </c>
      <c r="F79" s="384" t="s">
        <v>421</v>
      </c>
      <c r="G79" s="383">
        <v>977</v>
      </c>
      <c r="H79" s="384">
        <v>15</v>
      </c>
      <c r="I79" s="384">
        <v>55</v>
      </c>
      <c r="J79" s="135" t="s">
        <v>421</v>
      </c>
    </row>
    <row r="80" spans="1:10" ht="15">
      <c r="A80" s="10"/>
      <c r="B80" s="67">
        <v>2016</v>
      </c>
      <c r="C80" s="383">
        <v>1675</v>
      </c>
      <c r="D80" s="383">
        <v>108</v>
      </c>
      <c r="E80" s="384">
        <v>88</v>
      </c>
      <c r="F80" s="384" t="s">
        <v>421</v>
      </c>
      <c r="G80" s="383">
        <v>1479</v>
      </c>
      <c r="H80" s="384" t="s">
        <v>421</v>
      </c>
      <c r="I80" s="384" t="s">
        <v>421</v>
      </c>
      <c r="J80" s="135" t="s">
        <v>421</v>
      </c>
    </row>
    <row r="81" spans="1:10" ht="15">
      <c r="A81" s="10" t="s">
        <v>390</v>
      </c>
      <c r="B81" s="67">
        <v>2012</v>
      </c>
      <c r="C81" s="63">
        <v>810</v>
      </c>
      <c r="D81" s="63">
        <v>111</v>
      </c>
      <c r="E81" s="63">
        <v>233</v>
      </c>
      <c r="F81" s="63" t="s">
        <v>421</v>
      </c>
      <c r="G81" s="63">
        <v>466</v>
      </c>
      <c r="H81" s="63" t="s">
        <v>421</v>
      </c>
      <c r="I81" s="135" t="s">
        <v>421</v>
      </c>
      <c r="J81" s="135" t="s">
        <v>421</v>
      </c>
    </row>
    <row r="82" spans="1:10" ht="15">
      <c r="A82" s="10"/>
      <c r="B82" s="67">
        <v>2013</v>
      </c>
      <c r="C82" s="383">
        <v>666</v>
      </c>
      <c r="D82" s="383">
        <v>142</v>
      </c>
      <c r="E82" s="383">
        <v>90</v>
      </c>
      <c r="F82" s="384" t="s">
        <v>421</v>
      </c>
      <c r="G82" s="383">
        <v>411</v>
      </c>
      <c r="H82" s="383">
        <v>23</v>
      </c>
      <c r="I82" s="384" t="s">
        <v>421</v>
      </c>
      <c r="J82" s="135" t="s">
        <v>421</v>
      </c>
    </row>
    <row r="83" spans="1:10" ht="15">
      <c r="A83" s="10"/>
      <c r="B83" s="67">
        <v>2014</v>
      </c>
      <c r="C83" s="383">
        <v>1377</v>
      </c>
      <c r="D83" s="383">
        <v>123</v>
      </c>
      <c r="E83" s="383">
        <v>175</v>
      </c>
      <c r="F83" s="384">
        <v>457</v>
      </c>
      <c r="G83" s="383">
        <v>451</v>
      </c>
      <c r="H83" s="383">
        <v>23</v>
      </c>
      <c r="I83" s="384">
        <v>148</v>
      </c>
      <c r="J83" s="135" t="s">
        <v>421</v>
      </c>
    </row>
    <row r="84" spans="1:10" ht="15">
      <c r="A84" s="10"/>
      <c r="B84" s="67">
        <v>2015</v>
      </c>
      <c r="C84" s="383">
        <v>943</v>
      </c>
      <c r="D84" s="383">
        <v>93</v>
      </c>
      <c r="E84" s="383">
        <v>67</v>
      </c>
      <c r="F84" s="384">
        <v>102</v>
      </c>
      <c r="G84" s="383">
        <v>650</v>
      </c>
      <c r="H84" s="383">
        <v>28</v>
      </c>
      <c r="I84" s="384" t="s">
        <v>421</v>
      </c>
      <c r="J84" s="135">
        <v>3</v>
      </c>
    </row>
    <row r="85" spans="1:10" ht="15">
      <c r="A85" s="10"/>
      <c r="B85" s="67">
        <v>2016</v>
      </c>
      <c r="C85" s="383">
        <v>755</v>
      </c>
      <c r="D85" s="383">
        <v>123</v>
      </c>
      <c r="E85" s="383">
        <v>46</v>
      </c>
      <c r="F85" s="384">
        <v>98</v>
      </c>
      <c r="G85" s="383">
        <v>482</v>
      </c>
      <c r="H85" s="383">
        <v>6</v>
      </c>
      <c r="I85" s="384" t="s">
        <v>421</v>
      </c>
      <c r="J85" s="135" t="s">
        <v>421</v>
      </c>
    </row>
    <row r="86" spans="1:10" ht="15">
      <c r="A86" s="10" t="s">
        <v>391</v>
      </c>
      <c r="B86" s="67">
        <v>2012</v>
      </c>
      <c r="C86" s="63">
        <v>1224</v>
      </c>
      <c r="D86" s="63">
        <v>86</v>
      </c>
      <c r="E86" s="63">
        <v>31</v>
      </c>
      <c r="F86" s="63">
        <v>100</v>
      </c>
      <c r="G86" s="63">
        <v>971</v>
      </c>
      <c r="H86" s="135" t="s">
        <v>421</v>
      </c>
      <c r="I86" s="135">
        <v>36</v>
      </c>
      <c r="J86" s="135" t="s">
        <v>421</v>
      </c>
    </row>
    <row r="87" spans="1:10" ht="15">
      <c r="A87" s="10"/>
      <c r="B87" s="67">
        <v>2013</v>
      </c>
      <c r="C87" s="383">
        <v>1187</v>
      </c>
      <c r="D87" s="383">
        <v>64</v>
      </c>
      <c r="E87" s="383">
        <v>169</v>
      </c>
      <c r="F87" s="384">
        <v>56</v>
      </c>
      <c r="G87" s="383">
        <v>898</v>
      </c>
      <c r="H87" s="384" t="s">
        <v>421</v>
      </c>
      <c r="I87" s="384" t="s">
        <v>421</v>
      </c>
      <c r="J87" s="135" t="s">
        <v>421</v>
      </c>
    </row>
    <row r="88" spans="1:10" ht="15">
      <c r="A88" s="10"/>
      <c r="B88" s="67">
        <v>2014</v>
      </c>
      <c r="C88" s="383">
        <v>873</v>
      </c>
      <c r="D88" s="383">
        <v>56</v>
      </c>
      <c r="E88" s="383">
        <v>17</v>
      </c>
      <c r="F88" s="384">
        <v>37</v>
      </c>
      <c r="G88" s="383">
        <v>735</v>
      </c>
      <c r="H88" s="384" t="s">
        <v>421</v>
      </c>
      <c r="I88" s="384">
        <v>28</v>
      </c>
      <c r="J88" s="135" t="s">
        <v>421</v>
      </c>
    </row>
    <row r="89" spans="1:10" ht="15">
      <c r="A89" s="10"/>
      <c r="B89" s="67">
        <v>2015</v>
      </c>
      <c r="C89" s="383">
        <v>700</v>
      </c>
      <c r="D89" s="383">
        <v>62</v>
      </c>
      <c r="E89" s="383">
        <v>28</v>
      </c>
      <c r="F89" s="384">
        <v>120</v>
      </c>
      <c r="G89" s="383">
        <v>490</v>
      </c>
      <c r="H89" s="384" t="s">
        <v>421</v>
      </c>
      <c r="I89" s="384" t="s">
        <v>421</v>
      </c>
      <c r="J89" s="135" t="s">
        <v>421</v>
      </c>
    </row>
    <row r="90" spans="1:10" ht="15">
      <c r="A90" s="10"/>
      <c r="B90" s="67">
        <v>2016</v>
      </c>
      <c r="C90" s="383">
        <v>548</v>
      </c>
      <c r="D90" s="383">
        <v>51</v>
      </c>
      <c r="E90" s="383">
        <v>69</v>
      </c>
      <c r="F90" s="384" t="s">
        <v>421</v>
      </c>
      <c r="G90" s="383">
        <v>428</v>
      </c>
      <c r="H90" s="384" t="s">
        <v>421</v>
      </c>
      <c r="I90" s="384" t="s">
        <v>421</v>
      </c>
      <c r="J90" s="135" t="s">
        <v>421</v>
      </c>
    </row>
    <row r="91" spans="1:10" ht="15">
      <c r="A91" s="10" t="s">
        <v>392</v>
      </c>
      <c r="B91" s="67">
        <v>2012</v>
      </c>
      <c r="C91" s="63">
        <v>2734</v>
      </c>
      <c r="D91" s="63">
        <v>383</v>
      </c>
      <c r="E91" s="63">
        <v>111</v>
      </c>
      <c r="F91" s="63" t="s">
        <v>421</v>
      </c>
      <c r="G91" s="63">
        <v>2102</v>
      </c>
      <c r="H91" s="63">
        <v>138</v>
      </c>
      <c r="I91" s="135" t="s">
        <v>421</v>
      </c>
      <c r="J91" s="135" t="s">
        <v>421</v>
      </c>
    </row>
    <row r="92" spans="1:10" ht="15">
      <c r="A92" s="10"/>
      <c r="B92" s="67">
        <v>2013</v>
      </c>
      <c r="C92" s="383">
        <v>2597</v>
      </c>
      <c r="D92" s="383">
        <v>333</v>
      </c>
      <c r="E92" s="383">
        <v>59</v>
      </c>
      <c r="F92" s="384" t="s">
        <v>421</v>
      </c>
      <c r="G92" s="383">
        <v>2004</v>
      </c>
      <c r="H92" s="383">
        <v>198</v>
      </c>
      <c r="I92" s="384" t="s">
        <v>421</v>
      </c>
      <c r="J92" s="384">
        <v>3</v>
      </c>
    </row>
    <row r="93" spans="1:10" ht="15">
      <c r="A93" s="10"/>
      <c r="B93" s="67">
        <v>2014</v>
      </c>
      <c r="C93" s="383">
        <v>3642</v>
      </c>
      <c r="D93" s="383">
        <v>307</v>
      </c>
      <c r="E93" s="383">
        <v>198</v>
      </c>
      <c r="F93" s="384" t="s">
        <v>421</v>
      </c>
      <c r="G93" s="383">
        <v>3101</v>
      </c>
      <c r="H93" s="383" t="s">
        <v>421</v>
      </c>
      <c r="I93" s="384" t="s">
        <v>421</v>
      </c>
      <c r="J93" s="384">
        <v>36</v>
      </c>
    </row>
    <row r="94" spans="1:10" ht="15">
      <c r="A94" s="10"/>
      <c r="B94" s="67">
        <v>2015</v>
      </c>
      <c r="C94" s="383">
        <v>3629</v>
      </c>
      <c r="D94" s="383">
        <v>300</v>
      </c>
      <c r="E94" s="383">
        <v>78</v>
      </c>
      <c r="F94" s="384">
        <v>2</v>
      </c>
      <c r="G94" s="383">
        <v>3106</v>
      </c>
      <c r="H94" s="384" t="s">
        <v>421</v>
      </c>
      <c r="I94" s="384">
        <v>143</v>
      </c>
      <c r="J94" s="384" t="s">
        <v>421</v>
      </c>
    </row>
    <row r="95" spans="1:10" ht="15">
      <c r="A95" s="10"/>
      <c r="B95" s="67">
        <v>2016</v>
      </c>
      <c r="C95" s="383">
        <v>2915</v>
      </c>
      <c r="D95" s="383">
        <v>317</v>
      </c>
      <c r="E95" s="383">
        <v>83</v>
      </c>
      <c r="F95" s="384" t="s">
        <v>421</v>
      </c>
      <c r="G95" s="383">
        <v>2453</v>
      </c>
      <c r="H95" s="384">
        <v>62</v>
      </c>
      <c r="I95" s="384" t="s">
        <v>421</v>
      </c>
      <c r="J95" s="384" t="s">
        <v>421</v>
      </c>
    </row>
    <row r="96" spans="1:10" ht="15">
      <c r="A96" s="10" t="s">
        <v>393</v>
      </c>
      <c r="B96" s="67">
        <v>2012</v>
      </c>
      <c r="C96" s="63">
        <v>1946</v>
      </c>
      <c r="D96" s="63">
        <v>191</v>
      </c>
      <c r="E96" s="63">
        <v>139</v>
      </c>
      <c r="F96" s="63">
        <v>39</v>
      </c>
      <c r="G96" s="63">
        <v>1577</v>
      </c>
      <c r="H96" s="135" t="s">
        <v>421</v>
      </c>
      <c r="I96" s="135" t="s">
        <v>421</v>
      </c>
      <c r="J96" s="135" t="s">
        <v>421</v>
      </c>
    </row>
    <row r="97" spans="1:10" ht="15">
      <c r="A97" s="214"/>
      <c r="B97" s="286">
        <v>2013</v>
      </c>
      <c r="C97" s="383">
        <v>1426</v>
      </c>
      <c r="D97" s="383">
        <v>180</v>
      </c>
      <c r="E97" s="383">
        <v>230</v>
      </c>
      <c r="F97" s="383">
        <v>56</v>
      </c>
      <c r="G97" s="383">
        <v>960</v>
      </c>
      <c r="H97" s="383" t="s">
        <v>421</v>
      </c>
      <c r="I97" s="383" t="s">
        <v>421</v>
      </c>
      <c r="J97" s="47" t="s">
        <v>421</v>
      </c>
    </row>
    <row r="98" spans="1:10" ht="15">
      <c r="A98" s="4"/>
      <c r="B98" s="286">
        <v>2014</v>
      </c>
      <c r="C98" s="383">
        <v>1404</v>
      </c>
      <c r="D98" s="383">
        <v>206</v>
      </c>
      <c r="E98" s="383">
        <v>114</v>
      </c>
      <c r="F98" s="383">
        <v>23</v>
      </c>
      <c r="G98" s="383">
        <v>1031</v>
      </c>
      <c r="H98" s="383">
        <v>30</v>
      </c>
      <c r="I98" s="383" t="s">
        <v>421</v>
      </c>
      <c r="J98" s="47" t="s">
        <v>421</v>
      </c>
    </row>
    <row r="99" spans="1:10" ht="15">
      <c r="A99" s="4"/>
      <c r="B99" s="67">
        <v>2015</v>
      </c>
      <c r="C99" s="383">
        <v>1132</v>
      </c>
      <c r="D99" s="383">
        <v>161</v>
      </c>
      <c r="E99" s="383">
        <v>142</v>
      </c>
      <c r="F99" s="383">
        <v>34</v>
      </c>
      <c r="G99" s="383">
        <v>701</v>
      </c>
      <c r="H99" s="383" t="s">
        <v>421</v>
      </c>
      <c r="I99" s="383">
        <v>24</v>
      </c>
      <c r="J99" s="47">
        <v>70</v>
      </c>
    </row>
    <row r="100" spans="1:10" ht="15">
      <c r="A100" s="4"/>
      <c r="B100" s="410">
        <v>2016</v>
      </c>
      <c r="C100" s="383">
        <v>2955</v>
      </c>
      <c r="D100" s="383">
        <v>156</v>
      </c>
      <c r="E100" s="383">
        <v>288</v>
      </c>
      <c r="F100" s="383">
        <v>48</v>
      </c>
      <c r="G100" s="383">
        <v>2108</v>
      </c>
      <c r="H100" s="383" t="s">
        <v>421</v>
      </c>
      <c r="I100" s="383">
        <v>325</v>
      </c>
      <c r="J100" s="47">
        <v>30</v>
      </c>
    </row>
  </sheetData>
  <mergeCells count="5">
    <mergeCell ref="A2:J2"/>
    <mergeCell ref="A3:J3"/>
    <mergeCell ref="C4:C5"/>
    <mergeCell ref="D4:J4"/>
    <mergeCell ref="A4:B5"/>
  </mergeCells>
  <printOptions/>
  <pageMargins left="0.7086614173228347" right="0.7086614173228347" top="0.7480314960629921" bottom="0.7480314960629921" header="0.31496062992125984" footer="0.31496062992125984"/>
  <pageSetup horizontalDpi="600" verticalDpi="600" orientation="landscape" paperSize="9" scale="98" r:id="rId1"/>
  <rowBreaks count="3" manualBreakCount="3">
    <brk id="30" max="16383" man="1"/>
    <brk id="55" max="16383" man="1"/>
    <brk id="80" max="16383" man="1"/>
  </rowBreaks>
  <colBreaks count="1" manualBreakCount="1">
    <brk id="10"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zoomScale="90" zoomScaleNormal="90" workbookViewId="0" topLeftCell="A1">
      <pane ySplit="6" topLeftCell="A7" activePane="bottomLeft" state="frozen"/>
      <selection pane="bottomLeft" activeCell="A1" sqref="A1"/>
    </sheetView>
  </sheetViews>
  <sheetFormatPr defaultColWidth="8.796875" defaultRowHeight="14.25"/>
  <cols>
    <col min="1" max="1" width="23.69921875" style="0" customWidth="1"/>
    <col min="2" max="2" width="5.59765625" style="0" customWidth="1"/>
    <col min="3" max="11" width="8.59765625" style="0" customWidth="1"/>
  </cols>
  <sheetData>
    <row r="1" spans="1:11" ht="15">
      <c r="A1" s="6"/>
      <c r="B1" s="2"/>
      <c r="C1" s="2"/>
      <c r="D1" s="2"/>
      <c r="E1" s="2"/>
      <c r="F1" s="2"/>
      <c r="G1" s="2"/>
      <c r="H1" s="2"/>
      <c r="I1" s="2"/>
      <c r="J1" s="20"/>
      <c r="K1" s="20"/>
    </row>
    <row r="2" spans="1:11" ht="18.75">
      <c r="A2" s="849" t="s">
        <v>415</v>
      </c>
      <c r="B2" s="849"/>
      <c r="C2" s="849"/>
      <c r="D2" s="849"/>
      <c r="E2" s="849"/>
      <c r="F2" s="849"/>
      <c r="G2" s="849"/>
      <c r="H2" s="849"/>
      <c r="I2" s="849"/>
      <c r="J2" s="849"/>
      <c r="K2" s="849"/>
    </row>
    <row r="3" spans="1:11" ht="34.5" customHeight="1">
      <c r="A3" s="780" t="s">
        <v>882</v>
      </c>
      <c r="B3" s="853"/>
      <c r="C3" s="853"/>
      <c r="D3" s="853"/>
      <c r="E3" s="853"/>
      <c r="F3" s="853"/>
      <c r="G3" s="853"/>
      <c r="H3" s="853"/>
      <c r="I3" s="853"/>
      <c r="J3" s="853"/>
      <c r="K3" s="853"/>
    </row>
    <row r="4" spans="1:11" ht="37.5" customHeight="1">
      <c r="A4" s="857" t="s">
        <v>6</v>
      </c>
      <c r="B4" s="858"/>
      <c r="C4" s="777" t="s">
        <v>519</v>
      </c>
      <c r="D4" s="777"/>
      <c r="E4" s="777"/>
      <c r="F4" s="777" t="s">
        <v>515</v>
      </c>
      <c r="G4" s="777"/>
      <c r="H4" s="777"/>
      <c r="I4" s="777" t="s">
        <v>516</v>
      </c>
      <c r="J4" s="777"/>
      <c r="K4" s="778"/>
    </row>
    <row r="5" spans="1:11" ht="22.5" customHeight="1">
      <c r="A5" s="859"/>
      <c r="B5" s="860"/>
      <c r="C5" s="287" t="s">
        <v>372</v>
      </c>
      <c r="D5" s="288" t="s">
        <v>301</v>
      </c>
      <c r="E5" s="288" t="s">
        <v>35</v>
      </c>
      <c r="F5" s="287" t="s">
        <v>372</v>
      </c>
      <c r="G5" s="288" t="s">
        <v>301</v>
      </c>
      <c r="H5" s="178" t="s">
        <v>35</v>
      </c>
      <c r="I5" s="287" t="s">
        <v>372</v>
      </c>
      <c r="J5" s="288" t="s">
        <v>301</v>
      </c>
      <c r="K5" s="179" t="s">
        <v>35</v>
      </c>
    </row>
    <row r="6" spans="1:11" ht="18" customHeight="1" thickBot="1">
      <c r="A6" s="861"/>
      <c r="B6" s="862"/>
      <c r="C6" s="863" t="s">
        <v>412</v>
      </c>
      <c r="D6" s="863"/>
      <c r="E6" s="863"/>
      <c r="F6" s="863"/>
      <c r="G6" s="863"/>
      <c r="H6" s="863"/>
      <c r="I6" s="863"/>
      <c r="J6" s="863"/>
      <c r="K6" s="779"/>
    </row>
    <row r="7" spans="1:11" ht="15">
      <c r="A7" s="191" t="s">
        <v>36</v>
      </c>
      <c r="B7" s="102">
        <v>2012</v>
      </c>
      <c r="C7" s="290">
        <v>94.70909851933239</v>
      </c>
      <c r="D7" s="289">
        <v>98.12587962579684</v>
      </c>
      <c r="E7" s="289">
        <v>88.84169746943418</v>
      </c>
      <c r="F7" s="289">
        <v>78.84555014911317</v>
      </c>
      <c r="G7" s="265">
        <v>93.76190081960428</v>
      </c>
      <c r="H7" s="265">
        <v>53.230736423087855</v>
      </c>
      <c r="I7" s="265">
        <v>42.884424213885836</v>
      </c>
      <c r="J7" s="265">
        <v>50.087962579683754</v>
      </c>
      <c r="K7" s="265">
        <v>30.514287745237418</v>
      </c>
    </row>
    <row r="8" spans="1:11" ht="15">
      <c r="A8" s="10"/>
      <c r="B8" s="102">
        <v>2013</v>
      </c>
      <c r="C8" s="291">
        <v>93.66662991952376</v>
      </c>
      <c r="D8" s="292">
        <v>97.8794832088076</v>
      </c>
      <c r="E8" s="292">
        <v>87.08948770889583</v>
      </c>
      <c r="F8" s="292">
        <v>76.13962076948518</v>
      </c>
      <c r="G8" s="292">
        <v>92.45950558952853</v>
      </c>
      <c r="H8" s="292">
        <v>50.66087846542079</v>
      </c>
      <c r="I8" s="292">
        <v>41.896565979495094</v>
      </c>
      <c r="J8" s="292">
        <v>50.024302297980086</v>
      </c>
      <c r="K8" s="292">
        <v>29.20747525014559</v>
      </c>
    </row>
    <row r="9" spans="1:11" ht="15">
      <c r="A9" s="10"/>
      <c r="B9" s="102">
        <v>2014</v>
      </c>
      <c r="C9" s="291">
        <v>94.3066091111018</v>
      </c>
      <c r="D9" s="292">
        <v>97.94800577713588</v>
      </c>
      <c r="E9" s="292">
        <v>88.1405673865603</v>
      </c>
      <c r="F9" s="292">
        <v>78.56544151544361</v>
      </c>
      <c r="G9" s="292">
        <v>93.97622486390401</v>
      </c>
      <c r="H9" s="292">
        <v>52.47008804274211</v>
      </c>
      <c r="I9" s="292">
        <v>41.21090202981155</v>
      </c>
      <c r="J9" s="292">
        <v>48.507943561826465</v>
      </c>
      <c r="K9" s="292">
        <v>28.854691850402585</v>
      </c>
    </row>
    <row r="10" spans="1:11" ht="15">
      <c r="A10" s="10"/>
      <c r="B10" s="102">
        <v>2015</v>
      </c>
      <c r="C10" s="291">
        <v>94.75394520381015</v>
      </c>
      <c r="D10" s="292">
        <v>98.42268867872717</v>
      </c>
      <c r="E10" s="292">
        <v>88.86006705487912</v>
      </c>
      <c r="F10" s="292">
        <v>79.2743939178531</v>
      </c>
      <c r="G10" s="292">
        <v>94.2882876945552</v>
      </c>
      <c r="H10" s="292">
        <v>55.15440268219517</v>
      </c>
      <c r="I10" s="292">
        <v>41.2054620170468</v>
      </c>
      <c r="J10" s="292">
        <v>47.766390966707306</v>
      </c>
      <c r="K10" s="292">
        <v>30.665254985000885</v>
      </c>
    </row>
    <row r="11" spans="1:11" ht="15">
      <c r="A11" s="10"/>
      <c r="B11" s="102">
        <v>2016</v>
      </c>
      <c r="C11" s="291">
        <v>95.17036583499157</v>
      </c>
      <c r="D11" s="292">
        <v>98.5</v>
      </c>
      <c r="E11" s="292">
        <v>88.9</v>
      </c>
      <c r="F11" s="292">
        <v>82.2501148017756</v>
      </c>
      <c r="G11" s="292">
        <v>95.5</v>
      </c>
      <c r="H11" s="292">
        <v>57</v>
      </c>
      <c r="I11" s="292">
        <v>39.073013929282105</v>
      </c>
      <c r="J11" s="292">
        <v>42.4</v>
      </c>
      <c r="K11" s="292">
        <v>32.8</v>
      </c>
    </row>
    <row r="12" spans="1:11" ht="15">
      <c r="A12" s="9" t="s">
        <v>34</v>
      </c>
      <c r="B12" s="103">
        <v>2012</v>
      </c>
      <c r="C12" s="293">
        <v>97.57785467128028</v>
      </c>
      <c r="D12" s="294">
        <v>98.76449344231135</v>
      </c>
      <c r="E12" s="294">
        <v>94.8069241011984</v>
      </c>
      <c r="F12" s="294">
        <v>85.66675538993877</v>
      </c>
      <c r="G12" s="151">
        <v>97.65253754039156</v>
      </c>
      <c r="H12" s="151">
        <v>57.67865068797159</v>
      </c>
      <c r="I12" s="151">
        <v>50.69204152249135</v>
      </c>
      <c r="J12" s="151">
        <v>57.63162896787682</v>
      </c>
      <c r="K12" s="151">
        <v>34.48735019973369</v>
      </c>
    </row>
    <row r="13" spans="1:11" ht="15">
      <c r="A13" s="9"/>
      <c r="B13" s="103">
        <v>2013</v>
      </c>
      <c r="C13" s="295">
        <v>98.29231236706168</v>
      </c>
      <c r="D13" s="296">
        <v>99.76714100905562</v>
      </c>
      <c r="E13" s="296">
        <v>94.77366255144032</v>
      </c>
      <c r="F13" s="296">
        <v>84.82528106958371</v>
      </c>
      <c r="G13" s="296">
        <v>97.97326433807676</v>
      </c>
      <c r="H13" s="296">
        <v>53.456790123456784</v>
      </c>
      <c r="I13" s="296">
        <v>46.672743846855056</v>
      </c>
      <c r="J13" s="296">
        <v>52.8762397585166</v>
      </c>
      <c r="K13" s="296">
        <v>31.872427983539094</v>
      </c>
    </row>
    <row r="14" spans="1:11" ht="15">
      <c r="A14" s="9"/>
      <c r="B14" s="103">
        <v>2014</v>
      </c>
      <c r="C14" s="295">
        <v>98.2226044578227</v>
      </c>
      <c r="D14" s="296">
        <v>99.64489400624126</v>
      </c>
      <c r="E14" s="296">
        <v>95.3862660944206</v>
      </c>
      <c r="F14" s="296">
        <v>86.48319357844191</v>
      </c>
      <c r="G14" s="296">
        <v>98.15990530506834</v>
      </c>
      <c r="H14" s="296">
        <v>63.19742489270386</v>
      </c>
      <c r="I14" s="296">
        <v>43.281014835519244</v>
      </c>
      <c r="J14" s="296">
        <v>46.33595179167115</v>
      </c>
      <c r="K14" s="296">
        <v>37.18884120171674</v>
      </c>
    </row>
    <row r="15" spans="1:11" ht="15">
      <c r="A15" s="9"/>
      <c r="B15" s="103">
        <v>2015</v>
      </c>
      <c r="C15" s="295">
        <v>97.94086213038831</v>
      </c>
      <c r="D15" s="296">
        <v>99.54408869547197</v>
      </c>
      <c r="E15" s="296">
        <v>94.41149635036497</v>
      </c>
      <c r="F15" s="296">
        <v>86.69754185963662</v>
      </c>
      <c r="G15" s="296">
        <v>98.3110558491348</v>
      </c>
      <c r="H15" s="296">
        <v>61.131386861313864</v>
      </c>
      <c r="I15" s="296">
        <v>45.913786961168505</v>
      </c>
      <c r="J15" s="296">
        <v>49.528546264635786</v>
      </c>
      <c r="K15" s="296">
        <v>37.95620437956204</v>
      </c>
    </row>
    <row r="16" spans="1:11" ht="15">
      <c r="A16" s="9"/>
      <c r="B16" s="103">
        <v>2016</v>
      </c>
      <c r="C16" s="295">
        <v>98.4126984126984</v>
      </c>
      <c r="D16" s="296">
        <v>99.6</v>
      </c>
      <c r="E16" s="296">
        <v>95.4</v>
      </c>
      <c r="F16" s="296">
        <v>88.90706409790378</v>
      </c>
      <c r="G16" s="296">
        <v>98.7</v>
      </c>
      <c r="H16" s="296">
        <v>64.4</v>
      </c>
      <c r="I16" s="296">
        <v>45.965103598691385</v>
      </c>
      <c r="J16" s="296">
        <v>45.3</v>
      </c>
      <c r="K16" s="296">
        <v>47.6</v>
      </c>
    </row>
    <row r="17" spans="1:11" ht="15">
      <c r="A17" s="9" t="s">
        <v>19</v>
      </c>
      <c r="B17" s="103">
        <v>2012</v>
      </c>
      <c r="C17" s="293">
        <v>97.71940861906259</v>
      </c>
      <c r="D17" s="294">
        <v>98.93519926985093</v>
      </c>
      <c r="E17" s="294">
        <v>96.41810485183979</v>
      </c>
      <c r="F17" s="294">
        <v>83.78420887071407</v>
      </c>
      <c r="G17" s="294">
        <v>95.8320657134165</v>
      </c>
      <c r="H17" s="294">
        <v>70.88896125040704</v>
      </c>
      <c r="I17" s="294">
        <v>34.86945580371186</v>
      </c>
      <c r="J17" s="294">
        <v>58.411925768177674</v>
      </c>
      <c r="K17" s="294">
        <v>9.671116900032564</v>
      </c>
    </row>
    <row r="18" spans="1:11" ht="15">
      <c r="A18" s="9"/>
      <c r="B18" s="103">
        <v>2013</v>
      </c>
      <c r="C18" s="295">
        <v>98.095952023988</v>
      </c>
      <c r="D18" s="296">
        <v>99.57434733257662</v>
      </c>
      <c r="E18" s="296">
        <v>96.439923712651</v>
      </c>
      <c r="F18" s="296">
        <v>74.93253373313344</v>
      </c>
      <c r="G18" s="296">
        <v>96.0272417707151</v>
      </c>
      <c r="H18" s="296">
        <v>51.303242212333124</v>
      </c>
      <c r="I18" s="296">
        <v>32.68365817091454</v>
      </c>
      <c r="J18" s="296">
        <v>55.22133938706016</v>
      </c>
      <c r="K18" s="296">
        <v>7.43801652892562</v>
      </c>
    </row>
    <row r="19" spans="1:11" ht="15">
      <c r="A19" s="9"/>
      <c r="B19" s="103">
        <v>2014</v>
      </c>
      <c r="C19" s="295">
        <v>96.55779699007365</v>
      </c>
      <c r="D19" s="296">
        <v>99.36247723132969</v>
      </c>
      <c r="E19" s="296">
        <v>93.42818428184282</v>
      </c>
      <c r="F19" s="296">
        <v>70.46109510086455</v>
      </c>
      <c r="G19" s="296">
        <v>96.72131147540983</v>
      </c>
      <c r="H19" s="296">
        <v>41.15853658536585</v>
      </c>
      <c r="I19" s="296">
        <v>24.287544028178036</v>
      </c>
      <c r="J19" s="296">
        <v>40.68002428658166</v>
      </c>
      <c r="K19" s="296">
        <v>5.995934959349594</v>
      </c>
    </row>
    <row r="20" spans="1:11" ht="15">
      <c r="A20" s="9"/>
      <c r="B20" s="103">
        <v>2015</v>
      </c>
      <c r="C20" s="295">
        <v>93.71462615430444</v>
      </c>
      <c r="D20" s="296">
        <v>99.0961380443714</v>
      </c>
      <c r="E20" s="296">
        <v>87.30003264773099</v>
      </c>
      <c r="F20" s="296">
        <v>71.86476020256181</v>
      </c>
      <c r="G20" s="296">
        <v>95.152013147083</v>
      </c>
      <c r="H20" s="296">
        <v>44.107084557623246</v>
      </c>
      <c r="I20" s="296">
        <v>28.328865058087576</v>
      </c>
      <c r="J20" s="296">
        <v>43.357984113941384</v>
      </c>
      <c r="K20" s="296">
        <v>10.414626183480248</v>
      </c>
    </row>
    <row r="21" spans="1:11" ht="15">
      <c r="A21" s="9"/>
      <c r="B21" s="103">
        <v>2016</v>
      </c>
      <c r="C21" s="295">
        <v>93.59629511338231</v>
      </c>
      <c r="D21" s="296">
        <v>99</v>
      </c>
      <c r="E21" s="296">
        <v>88.5</v>
      </c>
      <c r="F21" s="296">
        <v>70.1852443308847</v>
      </c>
      <c r="G21" s="296">
        <v>95.6</v>
      </c>
      <c r="H21" s="296">
        <v>46.2</v>
      </c>
      <c r="I21" s="296">
        <v>19.92973490897477</v>
      </c>
      <c r="J21" s="296">
        <v>31.3</v>
      </c>
      <c r="K21" s="296">
        <v>9.2</v>
      </c>
    </row>
    <row r="22" spans="1:11" ht="15">
      <c r="A22" s="192" t="s">
        <v>20</v>
      </c>
      <c r="B22" s="102">
        <v>2012</v>
      </c>
      <c r="C22" s="290">
        <v>92.16968011126565</v>
      </c>
      <c r="D22" s="289">
        <v>97.01737905119775</v>
      </c>
      <c r="E22" s="289">
        <v>85.12960436562074</v>
      </c>
      <c r="F22" s="289">
        <v>63.56050069541029</v>
      </c>
      <c r="G22" s="265">
        <v>91.63926726162518</v>
      </c>
      <c r="H22" s="265">
        <v>22.78308321964529</v>
      </c>
      <c r="I22" s="265">
        <v>58.19193324061196</v>
      </c>
      <c r="J22" s="265">
        <v>75.48144668858619</v>
      </c>
      <c r="K22" s="265">
        <v>33.08321964529332</v>
      </c>
    </row>
    <row r="23" spans="1:11" ht="15">
      <c r="A23" s="9"/>
      <c r="B23" s="102">
        <v>2013</v>
      </c>
      <c r="C23" s="291">
        <v>93.39080459770115</v>
      </c>
      <c r="D23" s="292">
        <v>97.70935960591133</v>
      </c>
      <c r="E23" s="292">
        <v>87.34482758620689</v>
      </c>
      <c r="F23" s="292">
        <v>62.04022988505747</v>
      </c>
      <c r="G23" s="292">
        <v>91.08374384236453</v>
      </c>
      <c r="H23" s="292">
        <v>21.379310344827587</v>
      </c>
      <c r="I23" s="292">
        <v>60.387931034482754</v>
      </c>
      <c r="J23" s="292">
        <v>81.13300492610837</v>
      </c>
      <c r="K23" s="292">
        <v>31.344827586206897</v>
      </c>
    </row>
    <row r="24" spans="1:11" ht="15">
      <c r="A24" s="10"/>
      <c r="B24" s="102">
        <v>2014</v>
      </c>
      <c r="C24" s="291">
        <v>91.58763610818406</v>
      </c>
      <c r="D24" s="292">
        <v>96.29629629629629</v>
      </c>
      <c r="E24" s="292">
        <v>86.9185029730675</v>
      </c>
      <c r="F24" s="292">
        <v>57.288373726729894</v>
      </c>
      <c r="G24" s="292">
        <v>89.73544973544973</v>
      </c>
      <c r="H24" s="292">
        <v>25.113676110528154</v>
      </c>
      <c r="I24" s="292">
        <v>52.265542676501575</v>
      </c>
      <c r="J24" s="292">
        <v>75.16754850088184</v>
      </c>
      <c r="K24" s="292">
        <v>29.555788737320743</v>
      </c>
    </row>
    <row r="25" spans="1:11" ht="15">
      <c r="A25" s="10"/>
      <c r="B25" s="102">
        <v>2015</v>
      </c>
      <c r="C25" s="291">
        <v>92.7275646171135</v>
      </c>
      <c r="D25" s="292">
        <v>96.92822384428223</v>
      </c>
      <c r="E25" s="292">
        <v>88.03128187691262</v>
      </c>
      <c r="F25" s="292">
        <v>60.39492695456735</v>
      </c>
      <c r="G25" s="292">
        <v>90.32846715328468</v>
      </c>
      <c r="H25" s="292">
        <v>26.92961577694662</v>
      </c>
      <c r="I25" s="292">
        <v>55.61085246427998</v>
      </c>
      <c r="J25" s="292">
        <v>78.19343065693431</v>
      </c>
      <c r="K25" s="292">
        <v>30.363821829309757</v>
      </c>
    </row>
    <row r="26" spans="1:11" ht="15">
      <c r="A26" s="10"/>
      <c r="B26" s="102">
        <v>2016</v>
      </c>
      <c r="C26" s="291">
        <v>93.23361823361823</v>
      </c>
      <c r="D26" s="292">
        <v>97.7</v>
      </c>
      <c r="E26" s="292">
        <v>87.1</v>
      </c>
      <c r="F26" s="292">
        <v>64.37321937321937</v>
      </c>
      <c r="G26" s="292">
        <v>93.4</v>
      </c>
      <c r="H26" s="292">
        <v>25.2</v>
      </c>
      <c r="I26" s="292">
        <v>49.8005698005698</v>
      </c>
      <c r="J26" s="292">
        <v>64.8</v>
      </c>
      <c r="K26" s="292">
        <v>29.6</v>
      </c>
    </row>
    <row r="27" spans="1:11" ht="15">
      <c r="A27" s="9" t="s">
        <v>21</v>
      </c>
      <c r="B27" s="103">
        <v>2012</v>
      </c>
      <c r="C27" s="293">
        <v>92.26885452824234</v>
      </c>
      <c r="D27" s="294">
        <v>96.61912308505019</v>
      </c>
      <c r="E27" s="294">
        <v>85.81504702194357</v>
      </c>
      <c r="F27" s="294">
        <v>75.00788892395077</v>
      </c>
      <c r="G27" s="151">
        <v>90.64976228209191</v>
      </c>
      <c r="H27" s="151">
        <v>51.8025078369906</v>
      </c>
      <c r="I27" s="151">
        <v>42.60018933417482</v>
      </c>
      <c r="J27" s="151">
        <v>54.886423666138406</v>
      </c>
      <c r="K27" s="151">
        <v>24.3730407523511</v>
      </c>
    </row>
    <row r="28" spans="1:11" ht="15">
      <c r="A28" s="9"/>
      <c r="B28" s="103">
        <v>2013</v>
      </c>
      <c r="C28" s="295">
        <v>96.07719076241695</v>
      </c>
      <c r="D28" s="296">
        <v>99.61089494163424</v>
      </c>
      <c r="E28" s="296">
        <v>89.50226244343892</v>
      </c>
      <c r="F28" s="296">
        <v>79.72160708636508</v>
      </c>
      <c r="G28" s="296">
        <v>93.92023346303502</v>
      </c>
      <c r="H28" s="296">
        <v>53.30316742081448</v>
      </c>
      <c r="I28" s="296">
        <v>40.74659917747548</v>
      </c>
      <c r="J28" s="296">
        <v>48.929961089494164</v>
      </c>
      <c r="K28" s="296">
        <v>25.520361990950224</v>
      </c>
    </row>
    <row r="29" spans="1:11" ht="15">
      <c r="A29" s="9"/>
      <c r="B29" s="103">
        <v>2014</v>
      </c>
      <c r="C29" s="295">
        <v>95.73770491803279</v>
      </c>
      <c r="D29" s="296">
        <v>99.09706546275395</v>
      </c>
      <c r="E29" s="296">
        <v>89.21052631578948</v>
      </c>
      <c r="F29" s="296">
        <v>81.19225037257824</v>
      </c>
      <c r="G29" s="296">
        <v>95.16930022573364</v>
      </c>
      <c r="H29" s="296">
        <v>54.03508771929825</v>
      </c>
      <c r="I29" s="296">
        <v>52.10134128166916</v>
      </c>
      <c r="J29" s="296">
        <v>65.91422121896161</v>
      </c>
      <c r="K29" s="296">
        <v>25.263157894736842</v>
      </c>
    </row>
    <row r="30" spans="1:11" ht="15">
      <c r="A30" s="9"/>
      <c r="B30" s="103">
        <v>2015</v>
      </c>
      <c r="C30" s="295">
        <v>96.16455304670585</v>
      </c>
      <c r="D30" s="296">
        <v>99.24528301886792</v>
      </c>
      <c r="E30" s="296">
        <v>90.29649595687331</v>
      </c>
      <c r="F30" s="296">
        <v>79.77111042375503</v>
      </c>
      <c r="G30" s="296">
        <v>95.89622641509435</v>
      </c>
      <c r="H30" s="296">
        <v>49.056603773584904</v>
      </c>
      <c r="I30" s="296">
        <v>49.3349829879369</v>
      </c>
      <c r="J30" s="296">
        <v>60.990566037735846</v>
      </c>
      <c r="K30" s="296">
        <v>27.133872416891286</v>
      </c>
    </row>
    <row r="31" spans="1:11" ht="15">
      <c r="A31" s="9"/>
      <c r="B31" s="103">
        <v>2016</v>
      </c>
      <c r="C31" s="295">
        <v>95.4786491766676</v>
      </c>
      <c r="D31" s="296">
        <v>99.3</v>
      </c>
      <c r="E31" s="296">
        <v>86.5</v>
      </c>
      <c r="F31" s="296">
        <v>83.61708065866593</v>
      </c>
      <c r="G31" s="296">
        <v>96.8</v>
      </c>
      <c r="H31" s="296">
        <v>52.6</v>
      </c>
      <c r="I31" s="296">
        <v>55.98660340496791</v>
      </c>
      <c r="J31" s="296">
        <v>68.6</v>
      </c>
      <c r="K31" s="296">
        <v>26.2</v>
      </c>
    </row>
    <row r="32" spans="1:11" ht="15">
      <c r="A32" s="9" t="s">
        <v>22</v>
      </c>
      <c r="B32" s="103">
        <v>2012</v>
      </c>
      <c r="C32" s="297">
        <v>96.20900361641102</v>
      </c>
      <c r="D32" s="294">
        <v>98.37892603850051</v>
      </c>
      <c r="E32" s="294">
        <v>92.7367055771725</v>
      </c>
      <c r="F32" s="294">
        <v>67.003367003367</v>
      </c>
      <c r="G32" s="151">
        <v>91.40830800405269</v>
      </c>
      <c r="H32" s="151">
        <v>27.95071335927367</v>
      </c>
      <c r="I32" s="151">
        <v>14.004239930165857</v>
      </c>
      <c r="J32" s="151">
        <v>18.541033434650455</v>
      </c>
      <c r="K32" s="151">
        <v>6.744487678339818</v>
      </c>
    </row>
    <row r="33" spans="1:11" ht="15">
      <c r="A33" s="9"/>
      <c r="B33" s="103">
        <v>2013</v>
      </c>
      <c r="C33" s="298">
        <v>96.1557663504743</v>
      </c>
      <c r="D33" s="296">
        <v>97.01285168461271</v>
      </c>
      <c r="E33" s="296">
        <v>95.36741214057508</v>
      </c>
      <c r="F33" s="296">
        <v>46.214012314861044</v>
      </c>
      <c r="G33" s="296">
        <v>79.50677318513372</v>
      </c>
      <c r="H33" s="296">
        <v>15.591054313099043</v>
      </c>
      <c r="I33" s="296">
        <v>17.124313529705443</v>
      </c>
      <c r="J33" s="296">
        <v>30.427231677665855</v>
      </c>
      <c r="K33" s="296">
        <v>4.888178913738019</v>
      </c>
    </row>
    <row r="34" spans="1:11" ht="15">
      <c r="A34" s="9"/>
      <c r="B34" s="103">
        <v>2014</v>
      </c>
      <c r="C34" s="298">
        <v>96.30826026765114</v>
      </c>
      <c r="D34" s="296">
        <v>98.37375178316691</v>
      </c>
      <c r="E34" s="296">
        <v>93.89185580774367</v>
      </c>
      <c r="F34" s="296">
        <v>55.20689124750039</v>
      </c>
      <c r="G34" s="296">
        <v>85.10699001426534</v>
      </c>
      <c r="H34" s="296">
        <v>20.226969292389853</v>
      </c>
      <c r="I34" s="296">
        <v>19.889247808029534</v>
      </c>
      <c r="J34" s="296">
        <v>31.155492154065623</v>
      </c>
      <c r="K34" s="296">
        <v>6.70894526034713</v>
      </c>
    </row>
    <row r="35" spans="1:11" ht="15">
      <c r="A35" s="9"/>
      <c r="B35" s="103">
        <v>2015</v>
      </c>
      <c r="C35" s="298">
        <v>97.53846153846155</v>
      </c>
      <c r="D35" s="296">
        <v>99.0329779320605</v>
      </c>
      <c r="E35" s="296">
        <v>95.6047481552775</v>
      </c>
      <c r="F35" s="296">
        <v>55.66433566433566</v>
      </c>
      <c r="G35" s="296">
        <v>80.83312670468634</v>
      </c>
      <c r="H35" s="296">
        <v>23.099133782483154</v>
      </c>
      <c r="I35" s="296">
        <v>21.062937062937063</v>
      </c>
      <c r="J35" s="296">
        <v>33.20109099925614</v>
      </c>
      <c r="K35" s="296">
        <v>5.357715752325955</v>
      </c>
    </row>
    <row r="36" spans="1:11" ht="15">
      <c r="A36" s="9"/>
      <c r="B36" s="103">
        <v>2016</v>
      </c>
      <c r="C36" s="298">
        <v>96.5038924274593</v>
      </c>
      <c r="D36" s="296">
        <v>98.4</v>
      </c>
      <c r="E36" s="296">
        <v>93.9</v>
      </c>
      <c r="F36" s="296">
        <v>60.09907997169144</v>
      </c>
      <c r="G36" s="296">
        <v>85.9</v>
      </c>
      <c r="H36" s="296">
        <v>25.7</v>
      </c>
      <c r="I36" s="296">
        <v>18.51380042462845</v>
      </c>
      <c r="J36" s="296">
        <v>28</v>
      </c>
      <c r="K36" s="296">
        <v>5.8</v>
      </c>
    </row>
    <row r="37" spans="1:11" ht="15">
      <c r="A37" s="9" t="s">
        <v>23</v>
      </c>
      <c r="B37" s="103">
        <v>2012</v>
      </c>
      <c r="C37" s="297">
        <v>88.77337517980908</v>
      </c>
      <c r="D37" s="294">
        <v>97.09943273038638</v>
      </c>
      <c r="E37" s="294">
        <v>75.70156276256091</v>
      </c>
      <c r="F37" s="294">
        <v>71.6947822675559</v>
      </c>
      <c r="G37" s="151">
        <v>93.25698383816761</v>
      </c>
      <c r="H37" s="151">
        <v>37.84237943202823</v>
      </c>
      <c r="I37" s="151">
        <v>40.73492873022101</v>
      </c>
      <c r="J37" s="151">
        <v>39.890827357379855</v>
      </c>
      <c r="K37" s="151">
        <v>42.060157956645945</v>
      </c>
    </row>
    <row r="38" spans="1:11" ht="15">
      <c r="A38" s="9"/>
      <c r="B38" s="103">
        <v>2013</v>
      </c>
      <c r="C38" s="298">
        <v>87.79873401369332</v>
      </c>
      <c r="D38" s="296">
        <v>97.31004179616333</v>
      </c>
      <c r="E38" s="296">
        <v>73.37018370996586</v>
      </c>
      <c r="F38" s="296">
        <v>70.53998191448133</v>
      </c>
      <c r="G38" s="296">
        <v>92.7660486550209</v>
      </c>
      <c r="H38" s="296">
        <v>36.8232807673549</v>
      </c>
      <c r="I38" s="296">
        <v>41.784007234207465</v>
      </c>
      <c r="J38" s="296">
        <v>41.12099453434787</v>
      </c>
      <c r="K38" s="296">
        <v>42.78979027800357</v>
      </c>
    </row>
    <row r="39" spans="1:11" ht="15">
      <c r="A39" s="9"/>
      <c r="B39" s="103">
        <v>2014</v>
      </c>
      <c r="C39" s="298">
        <v>87.90147152911068</v>
      </c>
      <c r="D39" s="296">
        <v>97.35215330723264</v>
      </c>
      <c r="E39" s="296">
        <v>72.41728561782578</v>
      </c>
      <c r="F39" s="296">
        <v>74.45297504798465</v>
      </c>
      <c r="G39" s="296">
        <v>94.36431073562744</v>
      </c>
      <c r="H39" s="296">
        <v>41.82984469952735</v>
      </c>
      <c r="I39" s="296">
        <v>40.40307101727447</v>
      </c>
      <c r="J39" s="296">
        <v>38.9140737688028</v>
      </c>
      <c r="K39" s="296">
        <v>42.84267386900743</v>
      </c>
    </row>
    <row r="40" spans="1:11" ht="15">
      <c r="A40" s="9"/>
      <c r="B40" s="103">
        <v>2015</v>
      </c>
      <c r="C40" s="298">
        <v>87.24657534246575</v>
      </c>
      <c r="D40" s="296">
        <v>97.3274735716831</v>
      </c>
      <c r="E40" s="296">
        <v>73.51561236045947</v>
      </c>
      <c r="F40" s="296">
        <v>74.05479452054794</v>
      </c>
      <c r="G40" s="296">
        <v>94.31048818149424</v>
      </c>
      <c r="H40" s="296">
        <v>46.46497330529041</v>
      </c>
      <c r="I40" s="296">
        <v>42.130136986301366</v>
      </c>
      <c r="J40" s="296">
        <v>39.51775745337926</v>
      </c>
      <c r="K40" s="296">
        <v>45.68839993528555</v>
      </c>
    </row>
    <row r="41" spans="1:11" ht="15">
      <c r="A41" s="9"/>
      <c r="B41" s="103">
        <v>2016</v>
      </c>
      <c r="C41" s="298">
        <v>90.01668680591519</v>
      </c>
      <c r="D41" s="296">
        <v>98.4</v>
      </c>
      <c r="E41" s="296">
        <v>72.9</v>
      </c>
      <c r="F41" s="296">
        <v>80.48794522124403</v>
      </c>
      <c r="G41" s="296">
        <v>96.2</v>
      </c>
      <c r="H41" s="296">
        <v>48.3</v>
      </c>
      <c r="I41" s="296">
        <v>38.90327406640198</v>
      </c>
      <c r="J41" s="296">
        <v>35.1</v>
      </c>
      <c r="K41" s="296">
        <v>46.7</v>
      </c>
    </row>
    <row r="42" spans="1:11" ht="15">
      <c r="A42" s="9" t="s">
        <v>24</v>
      </c>
      <c r="B42" s="103">
        <v>2012</v>
      </c>
      <c r="C42" s="297">
        <v>92.38724880539372</v>
      </c>
      <c r="D42" s="294">
        <v>96.82237051159834</v>
      </c>
      <c r="E42" s="294">
        <v>80.92668621700881</v>
      </c>
      <c r="F42" s="294">
        <v>76.18642403613275</v>
      </c>
      <c r="G42" s="151">
        <v>92.16941304643879</v>
      </c>
      <c r="H42" s="151">
        <v>34.88563049853373</v>
      </c>
      <c r="I42" s="151">
        <v>38.68233291876677</v>
      </c>
      <c r="J42" s="151">
        <v>38.67175087384811</v>
      </c>
      <c r="K42" s="151">
        <v>38.70967741935484</v>
      </c>
    </row>
    <row r="43" spans="1:11" ht="15">
      <c r="A43" s="9"/>
      <c r="B43" s="103">
        <v>2013</v>
      </c>
      <c r="C43" s="298">
        <v>91.3214517839428</v>
      </c>
      <c r="D43" s="296">
        <v>96.12793796946934</v>
      </c>
      <c r="E43" s="296">
        <v>79.7859967434287</v>
      </c>
      <c r="F43" s="296">
        <v>74.51510279478671</v>
      </c>
      <c r="G43" s="296">
        <v>92.12503028834504</v>
      </c>
      <c r="H43" s="296">
        <v>32.25168643870668</v>
      </c>
      <c r="I43" s="296">
        <v>45.992542674374846</v>
      </c>
      <c r="J43" s="296">
        <v>51.66949357887085</v>
      </c>
      <c r="K43" s="296">
        <v>32.36799255640847</v>
      </c>
    </row>
    <row r="44" spans="1:11" ht="15">
      <c r="A44" s="9"/>
      <c r="B44" s="103">
        <v>2014</v>
      </c>
      <c r="C44" s="298">
        <v>92.92794261493316</v>
      </c>
      <c r="D44" s="296">
        <v>96.65808647092187</v>
      </c>
      <c r="E44" s="296">
        <v>81.89443799199897</v>
      </c>
      <c r="F44" s="296">
        <v>77.52852950766221</v>
      </c>
      <c r="G44" s="296">
        <v>92.66175123249421</v>
      </c>
      <c r="H44" s="296">
        <v>32.76551813137179</v>
      </c>
      <c r="I44" s="296">
        <v>43.06814476687317</v>
      </c>
      <c r="J44" s="296">
        <v>46.65154225382837</v>
      </c>
      <c r="K44" s="296">
        <v>32.468705639437346</v>
      </c>
    </row>
    <row r="45" spans="1:11" ht="15">
      <c r="A45" s="9"/>
      <c r="B45" s="103">
        <v>2015</v>
      </c>
      <c r="C45" s="298">
        <v>93.68392240052007</v>
      </c>
      <c r="D45" s="296">
        <v>97.25047080979284</v>
      </c>
      <c r="E45" s="296">
        <v>84.19932390133967</v>
      </c>
      <c r="F45" s="296">
        <v>77.89714989564443</v>
      </c>
      <c r="G45" s="296">
        <v>93.83709981167608</v>
      </c>
      <c r="H45" s="296">
        <v>35.507700012520345</v>
      </c>
      <c r="I45" s="296">
        <v>40.322304718239984</v>
      </c>
      <c r="J45" s="296">
        <v>42.368173258003765</v>
      </c>
      <c r="K45" s="296">
        <v>34.88168273444347</v>
      </c>
    </row>
    <row r="46" spans="1:11" ht="15">
      <c r="A46" s="9"/>
      <c r="B46" s="103">
        <v>2016</v>
      </c>
      <c r="C46" s="298">
        <v>95.23426447335571</v>
      </c>
      <c r="D46" s="296">
        <v>98.1</v>
      </c>
      <c r="E46" s="296">
        <v>85.1</v>
      </c>
      <c r="F46" s="296">
        <v>83.64170989486533</v>
      </c>
      <c r="G46" s="296">
        <v>96</v>
      </c>
      <c r="H46" s="296">
        <v>40</v>
      </c>
      <c r="I46" s="296">
        <v>31.30461316541374</v>
      </c>
      <c r="J46" s="296">
        <v>31.1</v>
      </c>
      <c r="K46" s="296">
        <v>32</v>
      </c>
    </row>
    <row r="47" spans="1:11" ht="15">
      <c r="A47" s="9" t="s">
        <v>25</v>
      </c>
      <c r="B47" s="103">
        <v>2012</v>
      </c>
      <c r="C47" s="297">
        <v>99.50549450549451</v>
      </c>
      <c r="D47" s="294">
        <v>99.7828447339848</v>
      </c>
      <c r="E47" s="294">
        <v>99.22135706340379</v>
      </c>
      <c r="F47" s="294">
        <v>82.03296703296704</v>
      </c>
      <c r="G47" s="151">
        <v>97.28555917480999</v>
      </c>
      <c r="H47" s="151">
        <v>66.40711902113459</v>
      </c>
      <c r="I47" s="151">
        <v>36.42857142857142</v>
      </c>
      <c r="J47" s="151">
        <v>65.90662323561347</v>
      </c>
      <c r="K47" s="151">
        <v>6.229143492769744</v>
      </c>
    </row>
    <row r="48" spans="1:11" ht="15">
      <c r="A48" s="9"/>
      <c r="B48" s="103">
        <v>2013</v>
      </c>
      <c r="C48" s="298">
        <v>99.48424068767908</v>
      </c>
      <c r="D48" s="296">
        <v>99.63768115942028</v>
      </c>
      <c r="E48" s="296">
        <v>99.34569247546347</v>
      </c>
      <c r="F48" s="296">
        <v>80</v>
      </c>
      <c r="G48" s="296">
        <v>96.01449275362319</v>
      </c>
      <c r="H48" s="296">
        <v>65.53980370774264</v>
      </c>
      <c r="I48" s="296">
        <v>33.409742120343836</v>
      </c>
      <c r="J48" s="296">
        <v>61.95652173913043</v>
      </c>
      <c r="K48" s="296">
        <v>7.633587786259542</v>
      </c>
    </row>
    <row r="49" spans="1:11" ht="15">
      <c r="A49" s="9"/>
      <c r="B49" s="103">
        <v>2014</v>
      </c>
      <c r="C49" s="298">
        <v>99.53440248318675</v>
      </c>
      <c r="D49" s="296">
        <v>99.69450101832994</v>
      </c>
      <c r="E49" s="296">
        <v>99.36908517350159</v>
      </c>
      <c r="F49" s="296">
        <v>85.980341438179</v>
      </c>
      <c r="G49" s="296">
        <v>96.94501018329939</v>
      </c>
      <c r="H49" s="296">
        <v>74.65825446898002</v>
      </c>
      <c r="I49" s="296">
        <v>37.24780134505949</v>
      </c>
      <c r="J49" s="296">
        <v>63.13645621181263</v>
      </c>
      <c r="K49" s="296">
        <v>10.515247108307046</v>
      </c>
    </row>
    <row r="50" spans="1:11" ht="15">
      <c r="A50" s="9"/>
      <c r="B50" s="103">
        <v>2015</v>
      </c>
      <c r="C50" s="298">
        <v>99.53569355774812</v>
      </c>
      <c r="D50" s="296">
        <v>100</v>
      </c>
      <c r="E50" s="296">
        <v>99.12472647702407</v>
      </c>
      <c r="F50" s="296">
        <v>81.48578061520604</v>
      </c>
      <c r="G50" s="296">
        <v>97.52781211372064</v>
      </c>
      <c r="H50" s="296">
        <v>67.28665207877462</v>
      </c>
      <c r="I50" s="296">
        <v>27.974463145676147</v>
      </c>
      <c r="J50" s="296">
        <v>46.600741656365884</v>
      </c>
      <c r="K50" s="296">
        <v>11.487964989059082</v>
      </c>
    </row>
    <row r="51" spans="1:11" ht="15">
      <c r="A51" s="9"/>
      <c r="B51" s="103">
        <v>2016</v>
      </c>
      <c r="C51" s="298">
        <v>99.2081447963801</v>
      </c>
      <c r="D51" s="296">
        <v>99.9</v>
      </c>
      <c r="E51" s="296">
        <v>98.5</v>
      </c>
      <c r="F51" s="296">
        <v>86.2556561085973</v>
      </c>
      <c r="G51" s="296">
        <v>97.2</v>
      </c>
      <c r="H51" s="296">
        <v>74.6</v>
      </c>
      <c r="I51" s="296">
        <v>27.262443438914026</v>
      </c>
      <c r="J51" s="296">
        <v>38.4</v>
      </c>
      <c r="K51" s="296">
        <v>15.5</v>
      </c>
    </row>
    <row r="52" spans="1:11" ht="15">
      <c r="A52" s="9" t="s">
        <v>26</v>
      </c>
      <c r="B52" s="103">
        <v>2012</v>
      </c>
      <c r="C52" s="297">
        <v>88.72203493717437</v>
      </c>
      <c r="D52" s="294">
        <v>97.6913730255164</v>
      </c>
      <c r="E52" s="294">
        <v>79.59183673469387</v>
      </c>
      <c r="F52" s="294">
        <v>88.4768617836347</v>
      </c>
      <c r="G52" s="151">
        <v>97.7521263669502</v>
      </c>
      <c r="H52" s="151">
        <v>79.0352504638219</v>
      </c>
      <c r="I52" s="151">
        <v>60.190009193993255</v>
      </c>
      <c r="J52" s="151">
        <v>75.54678007290401</v>
      </c>
      <c r="K52" s="151">
        <v>44.5578231292517</v>
      </c>
    </row>
    <row r="53" spans="1:11" ht="15">
      <c r="A53" s="9"/>
      <c r="B53" s="103">
        <v>2013</v>
      </c>
      <c r="C53" s="298">
        <v>85.23479102791673</v>
      </c>
      <c r="D53" s="296">
        <v>96.74220963172804</v>
      </c>
      <c r="E53" s="296">
        <v>75.60035576638008</v>
      </c>
      <c r="F53" s="296">
        <v>84.00839115701146</v>
      </c>
      <c r="G53" s="296">
        <v>96.03399433427762</v>
      </c>
      <c r="H53" s="296">
        <v>73.9401126593537</v>
      </c>
      <c r="I53" s="296">
        <v>56.22075197676295</v>
      </c>
      <c r="J53" s="296">
        <v>70.43201133144476</v>
      </c>
      <c r="K53" s="296">
        <v>44.322561517936556</v>
      </c>
    </row>
    <row r="54" spans="1:11" ht="15">
      <c r="A54" s="9"/>
      <c r="B54" s="103">
        <v>2014</v>
      </c>
      <c r="C54" s="298">
        <v>86.54652788566102</v>
      </c>
      <c r="D54" s="296">
        <v>96.271637816245</v>
      </c>
      <c r="E54" s="296">
        <v>78.0367025924847</v>
      </c>
      <c r="F54" s="296">
        <v>85.80083890010874</v>
      </c>
      <c r="G54" s="296">
        <v>96.23834886817576</v>
      </c>
      <c r="H54" s="296">
        <v>76.66763763472181</v>
      </c>
      <c r="I54" s="296">
        <v>55.1343793692714</v>
      </c>
      <c r="J54" s="296">
        <v>69.2410119840213</v>
      </c>
      <c r="K54" s="296">
        <v>42.790562190503934</v>
      </c>
    </row>
    <row r="55" spans="1:11" ht="15">
      <c r="A55" s="9"/>
      <c r="B55" s="103">
        <v>2015</v>
      </c>
      <c r="C55" s="298">
        <v>88.62565445026178</v>
      </c>
      <c r="D55" s="296">
        <v>98.00590841949779</v>
      </c>
      <c r="E55" s="296">
        <v>77.97652319731694</v>
      </c>
      <c r="F55" s="296">
        <v>88.20680628272251</v>
      </c>
      <c r="G55" s="296">
        <v>97.75972427375676</v>
      </c>
      <c r="H55" s="296">
        <v>77.36165455561766</v>
      </c>
      <c r="I55" s="296">
        <v>50.53664921465969</v>
      </c>
      <c r="J55" s="296">
        <v>59.84736582964057</v>
      </c>
      <c r="K55" s="296">
        <v>39.96646171045277</v>
      </c>
    </row>
    <row r="56" spans="1:11" ht="15">
      <c r="A56" s="9"/>
      <c r="B56" s="103">
        <v>2016</v>
      </c>
      <c r="C56" s="298">
        <v>89.57460317460317</v>
      </c>
      <c r="D56" s="296">
        <v>98.2</v>
      </c>
      <c r="E56" s="296">
        <v>79.2</v>
      </c>
      <c r="F56" s="296">
        <v>89.66349206349207</v>
      </c>
      <c r="G56" s="296">
        <v>97.8</v>
      </c>
      <c r="H56" s="296">
        <v>79.8</v>
      </c>
      <c r="I56" s="296">
        <v>57.43492063492064</v>
      </c>
      <c r="J56" s="296">
        <v>68.4</v>
      </c>
      <c r="K56" s="296">
        <v>44.2</v>
      </c>
    </row>
    <row r="57" spans="1:11" ht="15">
      <c r="A57" s="9" t="s">
        <v>27</v>
      </c>
      <c r="B57" s="103">
        <v>2012</v>
      </c>
      <c r="C57" s="297">
        <v>91.93370165745857</v>
      </c>
      <c r="D57" s="294">
        <v>98.4254498714653</v>
      </c>
      <c r="E57" s="294">
        <v>77.63623496107573</v>
      </c>
      <c r="F57" s="294">
        <v>75.18232044198895</v>
      </c>
      <c r="G57" s="151">
        <v>95.69408740359897</v>
      </c>
      <c r="H57" s="151">
        <v>30.007077140835104</v>
      </c>
      <c r="I57" s="151">
        <v>45.171270718232044</v>
      </c>
      <c r="J57" s="151">
        <v>63.303341902313626</v>
      </c>
      <c r="K57" s="151">
        <v>5.237084217975937</v>
      </c>
    </row>
    <row r="58" spans="1:11" ht="15">
      <c r="A58" s="10"/>
      <c r="B58" s="103">
        <v>2013</v>
      </c>
      <c r="C58" s="298">
        <v>91.17647058823529</v>
      </c>
      <c r="D58" s="296">
        <v>98.20255789837539</v>
      </c>
      <c r="E58" s="296">
        <v>75.40729247478666</v>
      </c>
      <c r="F58" s="296">
        <v>71.90339550454328</v>
      </c>
      <c r="G58" s="296">
        <v>89.9758036640166</v>
      </c>
      <c r="H58" s="296">
        <v>31.342125678820793</v>
      </c>
      <c r="I58" s="296">
        <v>42.65901482544237</v>
      </c>
      <c r="J58" s="296">
        <v>56.27376425855514</v>
      </c>
      <c r="K58" s="296">
        <v>12.102404965089217</v>
      </c>
    </row>
    <row r="59" spans="1:11" ht="15">
      <c r="A59" s="10"/>
      <c r="B59" s="103">
        <v>2014</v>
      </c>
      <c r="C59" s="298">
        <v>90.04050512270669</v>
      </c>
      <c r="D59" s="296">
        <v>97.82763532763533</v>
      </c>
      <c r="E59" s="296">
        <v>74.29805615550757</v>
      </c>
      <c r="F59" s="296">
        <v>72.36121038837264</v>
      </c>
      <c r="G59" s="296">
        <v>95.22792022792022</v>
      </c>
      <c r="H59" s="296">
        <v>26.13390928725702</v>
      </c>
      <c r="I59" s="296">
        <v>37.598284488920655</v>
      </c>
      <c r="J59" s="296">
        <v>52.243589743589745</v>
      </c>
      <c r="K59" s="296">
        <v>7.991360691144708</v>
      </c>
    </row>
    <row r="60" spans="1:11" ht="15">
      <c r="A60" s="10"/>
      <c r="B60" s="103">
        <v>2015</v>
      </c>
      <c r="C60" s="298">
        <v>90.42419151616967</v>
      </c>
      <c r="D60" s="296">
        <v>97.56171898811338</v>
      </c>
      <c r="E60" s="296">
        <v>74.61174881836597</v>
      </c>
      <c r="F60" s="296">
        <v>75.49349013019739</v>
      </c>
      <c r="G60" s="296">
        <v>95.27583053946968</v>
      </c>
      <c r="H60" s="296">
        <v>31.667792032410535</v>
      </c>
      <c r="I60" s="296">
        <v>36.68626627467451</v>
      </c>
      <c r="J60" s="296">
        <v>48.09509295946358</v>
      </c>
      <c r="K60" s="296">
        <v>11.411208642808914</v>
      </c>
    </row>
    <row r="61" spans="1:11" ht="15">
      <c r="A61" s="10"/>
      <c r="B61" s="103">
        <v>2016</v>
      </c>
      <c r="C61" s="298">
        <v>90.59374334964886</v>
      </c>
      <c r="D61" s="296">
        <v>97.6</v>
      </c>
      <c r="E61" s="296">
        <v>75.5</v>
      </c>
      <c r="F61" s="296">
        <v>74.61161949350927</v>
      </c>
      <c r="G61" s="296">
        <v>95.7</v>
      </c>
      <c r="H61" s="296">
        <v>29</v>
      </c>
      <c r="I61" s="296">
        <v>35.922536709938285</v>
      </c>
      <c r="J61" s="296">
        <v>46.5</v>
      </c>
      <c r="K61" s="296">
        <v>13.1</v>
      </c>
    </row>
    <row r="62" spans="1:11" ht="15">
      <c r="A62" s="9" t="s">
        <v>28</v>
      </c>
      <c r="B62" s="103">
        <v>2012</v>
      </c>
      <c r="C62" s="297">
        <v>99.61251232915316</v>
      </c>
      <c r="D62" s="294">
        <v>99.968674950402</v>
      </c>
      <c r="E62" s="294">
        <v>98.87372752869828</v>
      </c>
      <c r="F62" s="294">
        <v>92.5109201070875</v>
      </c>
      <c r="G62" s="151">
        <v>99.53012425603008</v>
      </c>
      <c r="H62" s="151">
        <v>77.95105046567035</v>
      </c>
      <c r="I62" s="151">
        <v>45.01902212202339</v>
      </c>
      <c r="J62" s="151">
        <v>60.47822909052939</v>
      </c>
      <c r="K62" s="151">
        <v>12.952133419969677</v>
      </c>
    </row>
    <row r="63" spans="1:11" ht="15">
      <c r="A63" s="10"/>
      <c r="B63" s="103">
        <v>2013</v>
      </c>
      <c r="C63" s="298">
        <v>98.19342912360305</v>
      </c>
      <c r="D63" s="296">
        <v>99.66814159292035</v>
      </c>
      <c r="E63" s="296">
        <v>95.90918826301134</v>
      </c>
      <c r="F63" s="296">
        <v>89.05974287874969</v>
      </c>
      <c r="G63" s="296">
        <v>98.72787610619469</v>
      </c>
      <c r="H63" s="296">
        <v>74.08438637823946</v>
      </c>
      <c r="I63" s="296">
        <v>32.787160742794725</v>
      </c>
      <c r="J63" s="296">
        <v>42.64380530973451</v>
      </c>
      <c r="K63" s="296">
        <v>17.519811522810024</v>
      </c>
    </row>
    <row r="64" spans="1:11" ht="15">
      <c r="A64" s="10"/>
      <c r="B64" s="103">
        <v>2014</v>
      </c>
      <c r="C64" s="298">
        <v>99.07262877605362</v>
      </c>
      <c r="D64" s="296">
        <v>99.88822132178286</v>
      </c>
      <c r="E64" s="296">
        <v>97.50937332619175</v>
      </c>
      <c r="F64" s="296">
        <v>90.10191901570104</v>
      </c>
      <c r="G64" s="296">
        <v>99.27343859158866</v>
      </c>
      <c r="H64" s="296">
        <v>72.52276379217997</v>
      </c>
      <c r="I64" s="296">
        <v>46.28592415756129</v>
      </c>
      <c r="J64" s="296">
        <v>64.4124633226212</v>
      </c>
      <c r="K64" s="296">
        <v>11.54258168184253</v>
      </c>
    </row>
    <row r="65" spans="1:11" ht="15">
      <c r="A65" s="10"/>
      <c r="B65" s="103">
        <v>2015</v>
      </c>
      <c r="C65" s="298">
        <v>99.02139280837505</v>
      </c>
      <c r="D65" s="296">
        <v>99.88041138483617</v>
      </c>
      <c r="E65" s="296">
        <v>97.5311203319502</v>
      </c>
      <c r="F65" s="296">
        <v>91.29874070702473</v>
      </c>
      <c r="G65" s="296">
        <v>99.1987562784023</v>
      </c>
      <c r="H65" s="296">
        <v>77.59336099585063</v>
      </c>
      <c r="I65" s="296">
        <v>51.71445911090882</v>
      </c>
      <c r="J65" s="296">
        <v>68.36881128916528</v>
      </c>
      <c r="K65" s="296">
        <v>22.821576763485478</v>
      </c>
    </row>
    <row r="66" spans="1:11" ht="15">
      <c r="A66" s="10"/>
      <c r="B66" s="103">
        <v>2016</v>
      </c>
      <c r="C66" s="298">
        <v>99.0193842645382</v>
      </c>
      <c r="D66" s="296">
        <v>99.6</v>
      </c>
      <c r="E66" s="296">
        <v>97.9</v>
      </c>
      <c r="F66" s="296">
        <v>91.59255036107943</v>
      </c>
      <c r="G66" s="296">
        <v>99.2</v>
      </c>
      <c r="H66" s="296">
        <v>76.6</v>
      </c>
      <c r="I66" s="296">
        <v>57.491448118586085</v>
      </c>
      <c r="J66" s="296">
        <v>70.3</v>
      </c>
      <c r="K66" s="296">
        <v>32.4</v>
      </c>
    </row>
    <row r="67" spans="1:11" ht="15">
      <c r="A67" s="9" t="s">
        <v>29</v>
      </c>
      <c r="B67" s="103">
        <v>2012</v>
      </c>
      <c r="C67" s="297">
        <v>94.76600985221675</v>
      </c>
      <c r="D67" s="294">
        <v>97.37618382238783</v>
      </c>
      <c r="E67" s="294">
        <v>89.67605207387224</v>
      </c>
      <c r="F67" s="294">
        <v>76.26231527093597</v>
      </c>
      <c r="G67" s="151">
        <v>80.71727992547741</v>
      </c>
      <c r="H67" s="151">
        <v>67.57493188010899</v>
      </c>
      <c r="I67" s="151">
        <v>49.3123973727422</v>
      </c>
      <c r="J67" s="151">
        <v>55.76773792889303</v>
      </c>
      <c r="K67" s="151">
        <v>36.72419013018468</v>
      </c>
    </row>
    <row r="68" spans="1:11" ht="15">
      <c r="A68" s="10"/>
      <c r="B68" s="103">
        <v>2013</v>
      </c>
      <c r="C68" s="298">
        <v>95.82891821597148</v>
      </c>
      <c r="D68" s="296">
        <v>98.39266937058736</v>
      </c>
      <c r="E68" s="296">
        <v>91.24597207303974</v>
      </c>
      <c r="F68" s="296">
        <v>75.22396686253732</v>
      </c>
      <c r="G68" s="296">
        <v>78.33859095688749</v>
      </c>
      <c r="H68" s="296">
        <v>69.656283566058</v>
      </c>
      <c r="I68" s="296">
        <v>46.07455929101243</v>
      </c>
      <c r="J68" s="296">
        <v>52.6813880126183</v>
      </c>
      <c r="K68" s="296">
        <v>34.26423200859291</v>
      </c>
    </row>
    <row r="69" spans="1:11" ht="15">
      <c r="A69" s="10"/>
      <c r="B69" s="103">
        <v>2014</v>
      </c>
      <c r="C69" s="298">
        <v>98.63575751359114</v>
      </c>
      <c r="D69" s="296">
        <v>98.87861797242007</v>
      </c>
      <c r="E69" s="296">
        <v>98.12698412698413</v>
      </c>
      <c r="F69" s="296">
        <v>81.21858652169453</v>
      </c>
      <c r="G69" s="296">
        <v>86.05849371116835</v>
      </c>
      <c r="H69" s="296">
        <v>71.07936507936508</v>
      </c>
      <c r="I69" s="296">
        <v>48.05621089342497</v>
      </c>
      <c r="J69" s="296">
        <v>56.81163812698894</v>
      </c>
      <c r="K69" s="296">
        <v>29.714285714285715</v>
      </c>
    </row>
    <row r="70" spans="1:11" ht="15">
      <c r="A70" s="10"/>
      <c r="B70" s="103">
        <v>2015</v>
      </c>
      <c r="C70" s="298">
        <v>98.23680063041765</v>
      </c>
      <c r="D70" s="296">
        <v>98.84486035970171</v>
      </c>
      <c r="E70" s="296">
        <v>96.98158768487775</v>
      </c>
      <c r="F70" s="296">
        <v>82.58471237194641</v>
      </c>
      <c r="G70" s="296">
        <v>86.47463079397572</v>
      </c>
      <c r="H70" s="296">
        <v>74.55478418351947</v>
      </c>
      <c r="I70" s="296">
        <v>43.65642237982664</v>
      </c>
      <c r="J70" s="296">
        <v>48.6328410586343</v>
      </c>
      <c r="K70" s="296">
        <v>33.383640205252036</v>
      </c>
    </row>
    <row r="71" spans="1:11" ht="15">
      <c r="A71" s="10"/>
      <c r="B71" s="103">
        <v>2016</v>
      </c>
      <c r="C71" s="298">
        <v>97.25045372050816</v>
      </c>
      <c r="D71" s="296">
        <v>98.8</v>
      </c>
      <c r="E71" s="296">
        <v>93.8</v>
      </c>
      <c r="F71" s="296">
        <v>83.25771324863884</v>
      </c>
      <c r="G71" s="296">
        <v>88.6</v>
      </c>
      <c r="H71" s="296">
        <v>71.2</v>
      </c>
      <c r="I71" s="296">
        <v>44.46460980036298</v>
      </c>
      <c r="J71" s="296">
        <v>49.5</v>
      </c>
      <c r="K71" s="296">
        <v>33.1</v>
      </c>
    </row>
    <row r="72" spans="1:11" ht="15">
      <c r="A72" s="9" t="s">
        <v>30</v>
      </c>
      <c r="B72" s="103">
        <v>2012</v>
      </c>
      <c r="C72" s="297">
        <v>98.86987407168228</v>
      </c>
      <c r="D72" s="294">
        <v>99.87187700192185</v>
      </c>
      <c r="E72" s="294">
        <v>97.8515625</v>
      </c>
      <c r="F72" s="294">
        <v>66.0316435259929</v>
      </c>
      <c r="G72" s="151">
        <v>91.28763613068546</v>
      </c>
      <c r="H72" s="151">
        <v>40.36458333333333</v>
      </c>
      <c r="I72" s="151">
        <v>25.766871165644172</v>
      </c>
      <c r="J72" s="151">
        <v>40.55092889173606</v>
      </c>
      <c r="K72" s="151">
        <v>10.7421875</v>
      </c>
    </row>
    <row r="73" spans="1:11" ht="15">
      <c r="A73" s="10"/>
      <c r="B73" s="103">
        <v>2013</v>
      </c>
      <c r="C73" s="298">
        <v>98.43096234309623</v>
      </c>
      <c r="D73" s="296">
        <v>99.26470588235294</v>
      </c>
      <c r="E73" s="296">
        <v>97.8102189781022</v>
      </c>
      <c r="F73" s="296">
        <v>59.62343096234309</v>
      </c>
      <c r="G73" s="296">
        <v>85.7843137254902</v>
      </c>
      <c r="H73" s="296">
        <v>40.14598540145985</v>
      </c>
      <c r="I73" s="296">
        <v>22.280334728033473</v>
      </c>
      <c r="J73" s="296">
        <v>36.9281045751634</v>
      </c>
      <c r="K73" s="296">
        <v>11.37469586374696</v>
      </c>
    </row>
    <row r="74" spans="1:11" ht="15">
      <c r="A74" s="10"/>
      <c r="B74" s="103">
        <v>2014</v>
      </c>
      <c r="C74" s="298">
        <v>98.16020379281063</v>
      </c>
      <c r="D74" s="296">
        <v>99.47033898305084</v>
      </c>
      <c r="E74" s="296">
        <v>96.65653495440729</v>
      </c>
      <c r="F74" s="296">
        <v>70.25191055759977</v>
      </c>
      <c r="G74" s="296">
        <v>94.4385593220339</v>
      </c>
      <c r="H74" s="296">
        <v>42.49240121580547</v>
      </c>
      <c r="I74" s="296">
        <v>40.64534390036796</v>
      </c>
      <c r="J74" s="296">
        <v>64.61864406779661</v>
      </c>
      <c r="K74" s="296">
        <v>13.130699088145898</v>
      </c>
    </row>
    <row r="75" spans="1:11" ht="15">
      <c r="A75" s="10"/>
      <c r="B75" s="103">
        <v>2015</v>
      </c>
      <c r="C75" s="298">
        <v>97.06658844235847</v>
      </c>
      <c r="D75" s="296">
        <v>98.77467665078285</v>
      </c>
      <c r="E75" s="296">
        <v>95.77319587628867</v>
      </c>
      <c r="F75" s="296">
        <v>65.35640950425345</v>
      </c>
      <c r="G75" s="296">
        <v>90.06126616746086</v>
      </c>
      <c r="H75" s="296">
        <v>46.649484536082475</v>
      </c>
      <c r="I75" s="296">
        <v>30.50748019947199</v>
      </c>
      <c r="J75" s="296">
        <v>58.2709326072158</v>
      </c>
      <c r="K75" s="296">
        <v>9.484536082474227</v>
      </c>
    </row>
    <row r="76" spans="1:11" ht="15">
      <c r="A76" s="10"/>
      <c r="B76" s="103">
        <v>2016</v>
      </c>
      <c r="C76" s="298">
        <v>96.32450331125828</v>
      </c>
      <c r="D76" s="296">
        <v>98.8</v>
      </c>
      <c r="E76" s="296">
        <v>94.7</v>
      </c>
      <c r="F76" s="296">
        <v>64.03973509933775</v>
      </c>
      <c r="G76" s="296">
        <v>91.7</v>
      </c>
      <c r="H76" s="296">
        <v>45.8</v>
      </c>
      <c r="I76" s="296">
        <v>31.32450331125828</v>
      </c>
      <c r="J76" s="296">
        <v>62.7</v>
      </c>
      <c r="K76" s="296">
        <v>10.7</v>
      </c>
    </row>
    <row r="77" spans="1:11" ht="15">
      <c r="A77" s="9" t="s">
        <v>31</v>
      </c>
      <c r="B77" s="103">
        <v>2012</v>
      </c>
      <c r="C77" s="297">
        <v>94.70524017467248</v>
      </c>
      <c r="D77" s="294">
        <v>99.71574758385447</v>
      </c>
      <c r="E77" s="294">
        <v>85.79373104145601</v>
      </c>
      <c r="F77" s="294">
        <v>85.13464337700145</v>
      </c>
      <c r="G77" s="151">
        <v>97.92495736213758</v>
      </c>
      <c r="H77" s="151">
        <v>62.38624873609707</v>
      </c>
      <c r="I77" s="151">
        <v>25.454876273653564</v>
      </c>
      <c r="J77" s="151">
        <v>35.24729960204662</v>
      </c>
      <c r="K77" s="151">
        <v>8.038422649140546</v>
      </c>
    </row>
    <row r="78" spans="1:11" ht="15">
      <c r="A78" s="10"/>
      <c r="B78" s="103">
        <v>2013</v>
      </c>
      <c r="C78" s="298">
        <v>94.55909943714822</v>
      </c>
      <c r="D78" s="296">
        <v>99.64450764308567</v>
      </c>
      <c r="E78" s="296">
        <v>87.34879032258065</v>
      </c>
      <c r="F78" s="296">
        <v>84.11507191994997</v>
      </c>
      <c r="G78" s="296">
        <v>97.58265197298257</v>
      </c>
      <c r="H78" s="296">
        <v>65.02016129032258</v>
      </c>
      <c r="I78" s="296">
        <v>15.61392537002293</v>
      </c>
      <c r="J78" s="296">
        <v>15.3572698186989</v>
      </c>
      <c r="K78" s="296">
        <v>15.977822580645162</v>
      </c>
    </row>
    <row r="79" spans="1:11" ht="15">
      <c r="A79" s="10"/>
      <c r="B79" s="103">
        <v>2014</v>
      </c>
      <c r="C79" s="298">
        <v>95.44508670520231</v>
      </c>
      <c r="D79" s="296">
        <v>99.72200158856235</v>
      </c>
      <c r="E79" s="296">
        <v>89.48533480907581</v>
      </c>
      <c r="F79" s="296">
        <v>83.37572254335261</v>
      </c>
      <c r="G79" s="296">
        <v>98.21286735504368</v>
      </c>
      <c r="H79" s="296">
        <v>62.70060874377421</v>
      </c>
      <c r="I79" s="296">
        <v>23.028901734104046</v>
      </c>
      <c r="J79" s="296">
        <v>28.75297855440826</v>
      </c>
      <c r="K79" s="296">
        <v>15.052573325954622</v>
      </c>
    </row>
    <row r="80" spans="1:11" ht="15">
      <c r="A80" s="10"/>
      <c r="B80" s="103">
        <v>2015</v>
      </c>
      <c r="C80" s="298">
        <v>96.19489559164734</v>
      </c>
      <c r="D80" s="296">
        <v>99.75206611570248</v>
      </c>
      <c r="E80" s="296">
        <v>91.64021164021165</v>
      </c>
      <c r="F80" s="296">
        <v>84.8259860788863</v>
      </c>
      <c r="G80" s="296">
        <v>98.63636363636363</v>
      </c>
      <c r="H80" s="296">
        <v>67.14285714285714</v>
      </c>
      <c r="I80" s="296">
        <v>25.730858468677493</v>
      </c>
      <c r="J80" s="296">
        <v>33.18181818181819</v>
      </c>
      <c r="K80" s="296">
        <v>16.19047619047619</v>
      </c>
    </row>
    <row r="81" spans="1:11" ht="15">
      <c r="A81" s="10"/>
      <c r="B81" s="103">
        <v>2016</v>
      </c>
      <c r="C81" s="298">
        <v>97.54977029096477</v>
      </c>
      <c r="D81" s="296">
        <v>100</v>
      </c>
      <c r="E81" s="296">
        <v>94.2</v>
      </c>
      <c r="F81" s="296">
        <v>86.32684314154451</v>
      </c>
      <c r="G81" s="296">
        <v>96.6</v>
      </c>
      <c r="H81" s="296">
        <v>72</v>
      </c>
      <c r="I81" s="296">
        <v>23.824108510172827</v>
      </c>
      <c r="J81" s="296">
        <v>30.7</v>
      </c>
      <c r="K81" s="296">
        <v>14.2</v>
      </c>
    </row>
    <row r="82" spans="1:11" ht="15">
      <c r="A82" s="9" t="s">
        <v>32</v>
      </c>
      <c r="B82" s="103">
        <v>2012</v>
      </c>
      <c r="C82" s="297">
        <v>97.58962932955237</v>
      </c>
      <c r="D82" s="294">
        <v>98.75363523057749</v>
      </c>
      <c r="E82" s="294">
        <v>96.48221343873517</v>
      </c>
      <c r="F82" s="294">
        <v>77.67200054013908</v>
      </c>
      <c r="G82" s="151">
        <v>93.2696302451184</v>
      </c>
      <c r="H82" s="151">
        <v>62.832674571805</v>
      </c>
      <c r="I82" s="151">
        <v>50.17892107217609</v>
      </c>
      <c r="J82" s="151">
        <v>57.34662789087383</v>
      </c>
      <c r="K82" s="151">
        <v>43.359683794466406</v>
      </c>
    </row>
    <row r="83" spans="1:11" ht="15">
      <c r="A83" s="10"/>
      <c r="B83" s="103">
        <v>2013</v>
      </c>
      <c r="C83" s="298">
        <v>91.36928849974247</v>
      </c>
      <c r="D83" s="296">
        <v>95.7463144963145</v>
      </c>
      <c r="E83" s="296">
        <v>87.34284503460941</v>
      </c>
      <c r="F83" s="296">
        <v>78.78743285998087</v>
      </c>
      <c r="G83" s="296">
        <v>91.09336609336609</v>
      </c>
      <c r="H83" s="296">
        <v>67.4671563780195</v>
      </c>
      <c r="I83" s="296">
        <v>44.81642263262453</v>
      </c>
      <c r="J83" s="296">
        <v>48.495085995085994</v>
      </c>
      <c r="K83" s="296">
        <v>41.43240570702076</v>
      </c>
    </row>
    <row r="84" spans="1:11" ht="15">
      <c r="A84" s="10"/>
      <c r="B84" s="103">
        <v>2014</v>
      </c>
      <c r="C84" s="298">
        <v>94.38371139655644</v>
      </c>
      <c r="D84" s="296">
        <v>96.38538551553764</v>
      </c>
      <c r="E84" s="296">
        <v>92.16702663786897</v>
      </c>
      <c r="F84" s="296">
        <v>83.61574200601257</v>
      </c>
      <c r="G84" s="296">
        <v>93.74593680925757</v>
      </c>
      <c r="H84" s="296">
        <v>72.39740820734342</v>
      </c>
      <c r="I84" s="296">
        <v>36.205247335337525</v>
      </c>
      <c r="J84" s="296">
        <v>34.624886230659214</v>
      </c>
      <c r="K84" s="296">
        <v>37.95536357091432</v>
      </c>
    </row>
    <row r="85" spans="1:11" ht="15">
      <c r="A85" s="10"/>
      <c r="B85" s="103">
        <v>2015</v>
      </c>
      <c r="C85" s="298">
        <v>97.01269604182225</v>
      </c>
      <c r="D85" s="296">
        <v>98.90054972513744</v>
      </c>
      <c r="E85" s="296">
        <v>95.13888888888889</v>
      </c>
      <c r="F85" s="296">
        <v>85.13816280806572</v>
      </c>
      <c r="G85" s="296">
        <v>95.58970514742629</v>
      </c>
      <c r="H85" s="296">
        <v>74.76438492063492</v>
      </c>
      <c r="I85" s="296">
        <v>35.181727657455816</v>
      </c>
      <c r="J85" s="296">
        <v>31.17191404297851</v>
      </c>
      <c r="K85" s="296">
        <v>39.16170634920635</v>
      </c>
    </row>
    <row r="86" spans="1:11" ht="15">
      <c r="A86" s="10"/>
      <c r="B86" s="103">
        <v>2016</v>
      </c>
      <c r="C86" s="298">
        <v>95.10114550329027</v>
      </c>
      <c r="D86" s="296">
        <v>96</v>
      </c>
      <c r="E86" s="296">
        <v>94.3</v>
      </c>
      <c r="F86" s="296">
        <v>84.77333658298805</v>
      </c>
      <c r="G86" s="296">
        <v>93.3</v>
      </c>
      <c r="H86" s="296">
        <v>76.3</v>
      </c>
      <c r="I86" s="296">
        <v>37.92956373385328</v>
      </c>
      <c r="J86" s="296">
        <v>31.7</v>
      </c>
      <c r="K86" s="296">
        <v>44</v>
      </c>
    </row>
    <row r="87" spans="1:11" ht="15">
      <c r="A87" s="9" t="s">
        <v>33</v>
      </c>
      <c r="B87" s="103">
        <v>2012</v>
      </c>
      <c r="C87" s="297">
        <v>99.03941234637661</v>
      </c>
      <c r="D87" s="294">
        <v>99.93646759847522</v>
      </c>
      <c r="E87" s="294">
        <v>97.24225710649131</v>
      </c>
      <c r="F87" s="294">
        <v>89.49004096623817</v>
      </c>
      <c r="G87" s="151">
        <v>97.52223634053368</v>
      </c>
      <c r="H87" s="151">
        <v>73.39838778107764</v>
      </c>
      <c r="I87" s="151">
        <v>50.45910439327589</v>
      </c>
      <c r="J87" s="151">
        <v>53.811944091486666</v>
      </c>
      <c r="K87" s="151">
        <v>43.74204497242257</v>
      </c>
    </row>
    <row r="88" spans="1:11" ht="15">
      <c r="A88" s="7"/>
      <c r="B88" s="19">
        <v>2013</v>
      </c>
      <c r="C88" s="299">
        <v>97.76526162790698</v>
      </c>
      <c r="D88" s="299">
        <v>99.32472108044628</v>
      </c>
      <c r="E88" s="299">
        <v>95.23355576739753</v>
      </c>
      <c r="F88" s="299">
        <v>86.50072674418605</v>
      </c>
      <c r="G88" s="299">
        <v>96.24192601291838</v>
      </c>
      <c r="H88" s="299">
        <v>70.68636796949475</v>
      </c>
      <c r="I88" s="299">
        <v>45.38517441860465</v>
      </c>
      <c r="J88" s="299">
        <v>51.11567821491486</v>
      </c>
      <c r="K88" s="296">
        <v>36.08198284080076</v>
      </c>
    </row>
    <row r="89" spans="1:11" ht="15">
      <c r="A89" s="7"/>
      <c r="B89" s="19">
        <v>2014</v>
      </c>
      <c r="C89" s="299">
        <v>97.13810930576071</v>
      </c>
      <c r="D89" s="299">
        <v>99.02615470228157</v>
      </c>
      <c r="E89" s="299">
        <v>93.41383095499451</v>
      </c>
      <c r="F89" s="299">
        <v>87.55539143279172</v>
      </c>
      <c r="G89" s="299">
        <v>96.8280467445743</v>
      </c>
      <c r="H89" s="299">
        <v>69.26454445664105</v>
      </c>
      <c r="I89" s="299">
        <v>47.98744460856721</v>
      </c>
      <c r="J89" s="299">
        <v>48.13578185865331</v>
      </c>
      <c r="K89" s="296">
        <v>47.69484083424808</v>
      </c>
    </row>
    <row r="90" spans="1:11" ht="15">
      <c r="A90" s="7"/>
      <c r="B90" s="110">
        <v>2015</v>
      </c>
      <c r="C90" s="299">
        <v>96.36156907333712</v>
      </c>
      <c r="D90" s="299">
        <v>99.0568818155025</v>
      </c>
      <c r="E90" s="299">
        <v>91.50743099787687</v>
      </c>
      <c r="F90" s="299">
        <v>84.9535721053629</v>
      </c>
      <c r="G90" s="299">
        <v>96.93486590038314</v>
      </c>
      <c r="H90" s="299">
        <v>63.37579617834395</v>
      </c>
      <c r="I90" s="299">
        <v>54.519613416714044</v>
      </c>
      <c r="J90" s="299">
        <v>59.29855585027999</v>
      </c>
      <c r="K90" s="296">
        <v>45.91295116772824</v>
      </c>
    </row>
    <row r="91" spans="1:11" ht="15">
      <c r="A91" s="7"/>
      <c r="B91" s="110">
        <v>2016</v>
      </c>
      <c r="C91" s="299">
        <v>97.81011381645295</v>
      </c>
      <c r="D91" s="299">
        <v>99.5</v>
      </c>
      <c r="E91" s="299">
        <v>93.1</v>
      </c>
      <c r="F91" s="299">
        <v>90.11669788214954</v>
      </c>
      <c r="G91" s="299">
        <v>98.1</v>
      </c>
      <c r="H91" s="299">
        <v>67.4</v>
      </c>
      <c r="I91" s="299">
        <v>39.028958363348224</v>
      </c>
      <c r="J91" s="299">
        <v>37.9</v>
      </c>
      <c r="K91" s="296">
        <v>42.2</v>
      </c>
    </row>
  </sheetData>
  <mergeCells count="7">
    <mergeCell ref="A2:K2"/>
    <mergeCell ref="A3:K3"/>
    <mergeCell ref="A4:B6"/>
    <mergeCell ref="C4:E4"/>
    <mergeCell ref="F4:H4"/>
    <mergeCell ref="I4:K4"/>
    <mergeCell ref="C6:K6"/>
  </mergeCells>
  <printOptions/>
  <pageMargins left="0.7086614173228347" right="0.7086614173228347" top="0.7480314960629921" bottom="0.7480314960629921" header="0.31496062992125984" footer="0.31496062992125984"/>
  <pageSetup horizontalDpi="600" verticalDpi="600" orientation="landscape" paperSize="9" scale="96" r:id="rId1"/>
  <rowBreaks count="2" manualBreakCount="2">
    <brk id="26" max="16383" man="1"/>
    <brk id="5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zoomScale="90" zoomScaleNormal="90" workbookViewId="0" topLeftCell="A1">
      <pane ySplit="6" topLeftCell="A7" activePane="bottomLeft" state="frozen"/>
      <selection pane="bottomLeft" activeCell="A1" sqref="A1"/>
    </sheetView>
  </sheetViews>
  <sheetFormatPr defaultColWidth="8.796875" defaultRowHeight="14.25"/>
  <cols>
    <col min="1" max="1" width="23.59765625" style="0" customWidth="1"/>
    <col min="2" max="2" width="5.59765625" style="0" customWidth="1"/>
    <col min="3" max="11" width="8.09765625" style="0" customWidth="1"/>
  </cols>
  <sheetData>
    <row r="1" spans="1:11" ht="15">
      <c r="A1" s="6"/>
      <c r="B1" s="2"/>
      <c r="C1" s="2"/>
      <c r="D1" s="2"/>
      <c r="E1" s="2"/>
      <c r="F1" s="2"/>
      <c r="G1" s="2"/>
      <c r="H1" s="2"/>
      <c r="I1" s="2"/>
      <c r="J1" s="20"/>
      <c r="K1" s="20"/>
    </row>
    <row r="2" spans="1:11" ht="18.75">
      <c r="A2" s="864" t="s">
        <v>415</v>
      </c>
      <c r="B2" s="864"/>
      <c r="C2" s="864"/>
      <c r="D2" s="864"/>
      <c r="E2" s="864"/>
      <c r="F2" s="864"/>
      <c r="G2" s="864"/>
      <c r="H2" s="864"/>
      <c r="I2" s="864"/>
      <c r="J2" s="864"/>
      <c r="K2" s="864"/>
    </row>
    <row r="3" spans="1:11" ht="34.5" customHeight="1">
      <c r="A3" s="809" t="s">
        <v>901</v>
      </c>
      <c r="B3" s="809"/>
      <c r="C3" s="809"/>
      <c r="D3" s="809"/>
      <c r="E3" s="809"/>
      <c r="F3" s="809"/>
      <c r="G3" s="809"/>
      <c r="H3" s="809"/>
      <c r="I3" s="809"/>
      <c r="J3" s="809"/>
      <c r="K3" s="809"/>
    </row>
    <row r="4" spans="1:11" ht="37.5" customHeight="1">
      <c r="A4" s="768" t="s">
        <v>6</v>
      </c>
      <c r="B4" s="765"/>
      <c r="C4" s="778" t="s">
        <v>413</v>
      </c>
      <c r="D4" s="865"/>
      <c r="E4" s="865"/>
      <c r="F4" s="865"/>
      <c r="G4" s="865"/>
      <c r="H4" s="866"/>
      <c r="I4" s="764" t="s">
        <v>404</v>
      </c>
      <c r="J4" s="768"/>
      <c r="K4" s="768"/>
    </row>
    <row r="5" spans="1:11" ht="22.5" customHeight="1">
      <c r="A5" s="769"/>
      <c r="B5" s="767"/>
      <c r="C5" s="778" t="s">
        <v>37</v>
      </c>
      <c r="D5" s="865"/>
      <c r="E5" s="866"/>
      <c r="F5" s="778" t="s">
        <v>38</v>
      </c>
      <c r="G5" s="865"/>
      <c r="H5" s="866"/>
      <c r="I5" s="867"/>
      <c r="J5" s="868"/>
      <c r="K5" s="868"/>
    </row>
    <row r="6" spans="1:11" ht="22.5" customHeight="1" thickBot="1">
      <c r="A6" s="773"/>
      <c r="B6" s="774"/>
      <c r="C6" s="55" t="s">
        <v>372</v>
      </c>
      <c r="D6" s="55" t="s">
        <v>301</v>
      </c>
      <c r="E6" s="125" t="s">
        <v>35</v>
      </c>
      <c r="F6" s="55" t="s">
        <v>372</v>
      </c>
      <c r="G6" s="55" t="s">
        <v>301</v>
      </c>
      <c r="H6" s="125" t="s">
        <v>35</v>
      </c>
      <c r="I6" s="55" t="s">
        <v>372</v>
      </c>
      <c r="J6" s="55" t="s">
        <v>301</v>
      </c>
      <c r="K6" s="217" t="s">
        <v>35</v>
      </c>
    </row>
    <row r="7" spans="1:11" ht="15">
      <c r="A7" s="195" t="s">
        <v>36</v>
      </c>
      <c r="B7" s="102">
        <v>2012</v>
      </c>
      <c r="C7" s="387">
        <v>4</v>
      </c>
      <c r="D7" s="256">
        <v>4.1</v>
      </c>
      <c r="E7" s="256">
        <v>3.7</v>
      </c>
      <c r="F7" s="99">
        <v>750</v>
      </c>
      <c r="G7" s="128">
        <v>809</v>
      </c>
      <c r="H7" s="128">
        <v>666</v>
      </c>
      <c r="I7" s="677">
        <v>102.3566616962277</v>
      </c>
      <c r="J7" s="422">
        <v>82.15372754367084</v>
      </c>
      <c r="K7" s="430">
        <v>137.04975831674722</v>
      </c>
    </row>
    <row r="8" spans="1:11" ht="15">
      <c r="A8" s="215"/>
      <c r="B8" s="102">
        <v>2013</v>
      </c>
      <c r="C8" s="387">
        <v>3.8</v>
      </c>
      <c r="D8" s="256">
        <v>3.8</v>
      </c>
      <c r="E8" s="256">
        <v>3.7</v>
      </c>
      <c r="F8" s="99">
        <v>805</v>
      </c>
      <c r="G8" s="128">
        <v>837</v>
      </c>
      <c r="H8" s="128">
        <v>759</v>
      </c>
      <c r="I8" s="677">
        <v>104.6</v>
      </c>
      <c r="J8" s="337">
        <v>82.8</v>
      </c>
      <c r="K8" s="292">
        <v>138.5</v>
      </c>
    </row>
    <row r="9" spans="1:11" ht="15">
      <c r="A9" s="215"/>
      <c r="B9" s="102">
        <v>2014</v>
      </c>
      <c r="C9" s="387">
        <v>3.7</v>
      </c>
      <c r="D9" s="256">
        <v>3.9</v>
      </c>
      <c r="E9" s="256">
        <v>3.5</v>
      </c>
      <c r="F9" s="99">
        <v>760</v>
      </c>
      <c r="G9" s="128">
        <v>818</v>
      </c>
      <c r="H9" s="128">
        <v>678</v>
      </c>
      <c r="I9" s="337">
        <v>100.9</v>
      </c>
      <c r="J9" s="337">
        <v>79.4</v>
      </c>
      <c r="K9" s="292">
        <v>137.2</v>
      </c>
    </row>
    <row r="10" spans="1:11" ht="15">
      <c r="A10" s="215"/>
      <c r="B10" s="102">
        <v>2015</v>
      </c>
      <c r="C10" s="387">
        <v>3.8</v>
      </c>
      <c r="D10" s="256">
        <v>3.9</v>
      </c>
      <c r="E10" s="256">
        <v>3.7</v>
      </c>
      <c r="F10" s="99">
        <v>782</v>
      </c>
      <c r="G10" s="128">
        <v>818</v>
      </c>
      <c r="H10" s="128">
        <v>730</v>
      </c>
      <c r="I10" s="337">
        <v>99.8</v>
      </c>
      <c r="J10" s="337">
        <v>78.4</v>
      </c>
      <c r="K10" s="292">
        <v>134.1</v>
      </c>
    </row>
    <row r="11" spans="1:11" ht="15">
      <c r="A11" s="215"/>
      <c r="B11" s="102">
        <v>2016</v>
      </c>
      <c r="C11" s="387">
        <v>4.3</v>
      </c>
      <c r="D11" s="256">
        <v>4.6</v>
      </c>
      <c r="E11" s="256">
        <v>3.7</v>
      </c>
      <c r="F11" s="99">
        <v>844</v>
      </c>
      <c r="G11" s="128">
        <v>934</v>
      </c>
      <c r="H11" s="128">
        <v>713</v>
      </c>
      <c r="I11" s="337">
        <v>94.5</v>
      </c>
      <c r="J11" s="337">
        <v>74.6</v>
      </c>
      <c r="K11" s="292">
        <v>132.3</v>
      </c>
    </row>
    <row r="12" spans="1:11" ht="15">
      <c r="A12" s="188" t="s">
        <v>34</v>
      </c>
      <c r="B12" s="103">
        <v>2012</v>
      </c>
      <c r="C12" s="388">
        <v>5.2</v>
      </c>
      <c r="D12" s="257">
        <v>5.2</v>
      </c>
      <c r="E12" s="257">
        <v>5.1</v>
      </c>
      <c r="F12" s="63">
        <v>996</v>
      </c>
      <c r="G12" s="129">
        <v>1016</v>
      </c>
      <c r="H12" s="129">
        <v>953</v>
      </c>
      <c r="I12" s="258">
        <v>92.74294649986692</v>
      </c>
      <c r="J12" s="423">
        <v>73.96217449154153</v>
      </c>
      <c r="K12" s="678">
        <v>136.59809143364404</v>
      </c>
    </row>
    <row r="13" spans="1:11" ht="15">
      <c r="A13" s="188"/>
      <c r="B13" s="103">
        <v>2013</v>
      </c>
      <c r="C13" s="388">
        <v>5.7</v>
      </c>
      <c r="D13" s="257">
        <v>5.7</v>
      </c>
      <c r="E13" s="257">
        <v>5.5</v>
      </c>
      <c r="F13" s="63">
        <v>1276</v>
      </c>
      <c r="G13" s="129">
        <v>1311</v>
      </c>
      <c r="H13" s="129">
        <v>1200</v>
      </c>
      <c r="I13" s="258">
        <v>87.3</v>
      </c>
      <c r="J13" s="423">
        <v>67.3</v>
      </c>
      <c r="K13" s="678">
        <v>135</v>
      </c>
    </row>
    <row r="14" spans="1:11" ht="15">
      <c r="A14" s="188"/>
      <c r="B14" s="103">
        <v>2014</v>
      </c>
      <c r="C14" s="388">
        <v>4.8</v>
      </c>
      <c r="D14" s="257">
        <v>4.6</v>
      </c>
      <c r="E14" s="257">
        <v>5.2</v>
      </c>
      <c r="F14" s="63">
        <v>1026</v>
      </c>
      <c r="G14" s="129">
        <v>994</v>
      </c>
      <c r="H14" s="129">
        <v>1096</v>
      </c>
      <c r="I14" s="258">
        <v>90</v>
      </c>
      <c r="J14" s="423">
        <v>71.2</v>
      </c>
      <c r="K14" s="678">
        <v>127.4</v>
      </c>
    </row>
    <row r="15" spans="1:11" ht="15">
      <c r="A15" s="188"/>
      <c r="B15" s="103">
        <v>2015</v>
      </c>
      <c r="C15" s="388">
        <v>4.8</v>
      </c>
      <c r="D15" s="257">
        <v>4.8</v>
      </c>
      <c r="E15" s="257">
        <v>4.9</v>
      </c>
      <c r="F15" s="63">
        <v>1066</v>
      </c>
      <c r="G15" s="129">
        <v>1072</v>
      </c>
      <c r="H15" s="129">
        <v>1052</v>
      </c>
      <c r="I15" s="258">
        <v>88.4</v>
      </c>
      <c r="J15" s="423">
        <v>69.7</v>
      </c>
      <c r="K15" s="678">
        <v>129.4</v>
      </c>
    </row>
    <row r="16" spans="1:11" ht="15">
      <c r="A16" s="188"/>
      <c r="B16" s="103">
        <v>2016</v>
      </c>
      <c r="C16" s="388">
        <v>5.7</v>
      </c>
      <c r="D16" s="257">
        <v>5.9</v>
      </c>
      <c r="E16" s="257">
        <v>5.2</v>
      </c>
      <c r="F16" s="63">
        <v>1190</v>
      </c>
      <c r="G16" s="129">
        <v>1246</v>
      </c>
      <c r="H16" s="129">
        <v>1070</v>
      </c>
      <c r="I16" s="258">
        <v>81.1</v>
      </c>
      <c r="J16" s="423">
        <v>67</v>
      </c>
      <c r="K16" s="678">
        <v>116.2</v>
      </c>
    </row>
    <row r="17" spans="1:11" ht="15">
      <c r="A17" s="188" t="s">
        <v>19</v>
      </c>
      <c r="B17" s="103">
        <v>2012</v>
      </c>
      <c r="C17" s="388">
        <v>3</v>
      </c>
      <c r="D17" s="257">
        <v>2.6</v>
      </c>
      <c r="E17" s="257">
        <v>3.7</v>
      </c>
      <c r="F17" s="63">
        <v>567</v>
      </c>
      <c r="G17" s="129">
        <v>505</v>
      </c>
      <c r="H17" s="129">
        <v>653</v>
      </c>
      <c r="I17" s="258">
        <v>104.12142183076439</v>
      </c>
      <c r="J17" s="423">
        <v>78.55552175235778</v>
      </c>
      <c r="K17" s="678">
        <v>131.48550960599152</v>
      </c>
    </row>
    <row r="18" spans="1:11" ht="15">
      <c r="A18" s="188"/>
      <c r="B18" s="103">
        <v>2013</v>
      </c>
      <c r="C18" s="388">
        <v>3.2</v>
      </c>
      <c r="D18" s="257">
        <v>2.8</v>
      </c>
      <c r="E18" s="257">
        <v>3.8</v>
      </c>
      <c r="F18" s="63">
        <v>680</v>
      </c>
      <c r="G18" s="129">
        <v>623</v>
      </c>
      <c r="H18" s="129">
        <v>756</v>
      </c>
      <c r="I18" s="258">
        <v>103.1</v>
      </c>
      <c r="J18" s="423">
        <v>76.2</v>
      </c>
      <c r="K18" s="678">
        <v>133.3</v>
      </c>
    </row>
    <row r="19" spans="1:11" ht="15">
      <c r="A19" s="188"/>
      <c r="B19" s="103">
        <v>2014</v>
      </c>
      <c r="C19" s="388">
        <v>3</v>
      </c>
      <c r="D19" s="258">
        <v>2.6</v>
      </c>
      <c r="E19" s="257">
        <v>3.5</v>
      </c>
      <c r="F19" s="63">
        <v>607</v>
      </c>
      <c r="G19" s="129">
        <v>557</v>
      </c>
      <c r="H19" s="129">
        <v>673</v>
      </c>
      <c r="I19" s="299">
        <v>100.2</v>
      </c>
      <c r="J19" s="299">
        <v>73.1</v>
      </c>
      <c r="K19" s="296">
        <v>130.5</v>
      </c>
    </row>
    <row r="20" spans="1:11" ht="15">
      <c r="A20" s="188"/>
      <c r="B20" s="103">
        <v>2015</v>
      </c>
      <c r="C20" s="388">
        <v>3.2</v>
      </c>
      <c r="D20" s="258">
        <v>2.9</v>
      </c>
      <c r="E20" s="257">
        <v>3.6</v>
      </c>
      <c r="F20" s="63">
        <v>648</v>
      </c>
      <c r="G20" s="129">
        <v>607</v>
      </c>
      <c r="H20" s="129">
        <v>705</v>
      </c>
      <c r="I20" s="299">
        <v>98.2</v>
      </c>
      <c r="J20" s="299">
        <v>72.5</v>
      </c>
      <c r="K20" s="296">
        <v>128.9</v>
      </c>
    </row>
    <row r="21" spans="1:11" ht="15">
      <c r="A21" s="188"/>
      <c r="B21" s="103">
        <v>2016</v>
      </c>
      <c r="C21" s="388">
        <v>3</v>
      </c>
      <c r="D21" s="258">
        <v>2.4</v>
      </c>
      <c r="E21" s="257">
        <v>3.8</v>
      </c>
      <c r="F21" s="63">
        <v>602</v>
      </c>
      <c r="G21" s="129">
        <v>505</v>
      </c>
      <c r="H21" s="129">
        <v>736</v>
      </c>
      <c r="I21" s="299">
        <v>101.8</v>
      </c>
      <c r="J21" s="299">
        <v>75.6</v>
      </c>
      <c r="K21" s="296">
        <v>126.4</v>
      </c>
    </row>
    <row r="22" spans="1:11" ht="15">
      <c r="A22" s="216" t="s">
        <v>20</v>
      </c>
      <c r="B22" s="102">
        <v>2012</v>
      </c>
      <c r="C22" s="387">
        <v>3.3</v>
      </c>
      <c r="D22" s="256">
        <v>4.2</v>
      </c>
      <c r="E22" s="256">
        <v>2.5</v>
      </c>
      <c r="F22" s="99">
        <v>611</v>
      </c>
      <c r="G22" s="128">
        <v>804</v>
      </c>
      <c r="H22" s="128">
        <v>453</v>
      </c>
      <c r="I22" s="677">
        <v>102.50611961057024</v>
      </c>
      <c r="J22" s="422">
        <v>79.8309065288868</v>
      </c>
      <c r="K22" s="430">
        <v>135.4362210095498</v>
      </c>
    </row>
    <row r="23" spans="1:11" ht="15">
      <c r="A23" s="188"/>
      <c r="B23" s="102">
        <v>2013</v>
      </c>
      <c r="C23" s="387">
        <v>3.2</v>
      </c>
      <c r="D23" s="256">
        <v>4.1</v>
      </c>
      <c r="E23" s="256">
        <v>2.5</v>
      </c>
      <c r="F23" s="99">
        <v>671</v>
      </c>
      <c r="G23" s="128">
        <v>868</v>
      </c>
      <c r="H23" s="128">
        <v>510</v>
      </c>
      <c r="I23" s="337">
        <v>100.5</v>
      </c>
      <c r="J23" s="337">
        <v>76.1</v>
      </c>
      <c r="K23" s="292">
        <v>134.7</v>
      </c>
    </row>
    <row r="24" spans="1:11" ht="15">
      <c r="A24" s="215"/>
      <c r="B24" s="102">
        <v>2014</v>
      </c>
      <c r="C24" s="387">
        <v>2.6</v>
      </c>
      <c r="D24" s="256">
        <v>2.8</v>
      </c>
      <c r="E24" s="256">
        <v>2.5</v>
      </c>
      <c r="F24" s="99">
        <v>522</v>
      </c>
      <c r="G24" s="128">
        <v>586</v>
      </c>
      <c r="H24" s="128">
        <v>471</v>
      </c>
      <c r="I24" s="337">
        <v>109.7</v>
      </c>
      <c r="J24" s="337">
        <v>85.6</v>
      </c>
      <c r="K24" s="292">
        <v>133.5</v>
      </c>
    </row>
    <row r="25" spans="1:11" ht="15">
      <c r="A25" s="215"/>
      <c r="B25" s="102">
        <v>2015</v>
      </c>
      <c r="C25" s="387">
        <v>2.9</v>
      </c>
      <c r="D25" s="256">
        <v>3.3</v>
      </c>
      <c r="E25" s="256">
        <v>2.6</v>
      </c>
      <c r="F25" s="99">
        <v>579</v>
      </c>
      <c r="G25" s="128">
        <v>681</v>
      </c>
      <c r="H25" s="128">
        <v>497</v>
      </c>
      <c r="I25" s="337">
        <v>105.4</v>
      </c>
      <c r="J25" s="337">
        <v>78.7</v>
      </c>
      <c r="K25" s="292">
        <v>135.2</v>
      </c>
    </row>
    <row r="26" spans="1:11" ht="15">
      <c r="A26" s="215"/>
      <c r="B26" s="102">
        <v>2016</v>
      </c>
      <c r="C26" s="387">
        <v>3.3</v>
      </c>
      <c r="D26" s="256">
        <v>4.1</v>
      </c>
      <c r="E26" s="256">
        <v>2.6</v>
      </c>
      <c r="F26" s="99">
        <v>659</v>
      </c>
      <c r="G26" s="128">
        <v>834</v>
      </c>
      <c r="H26" s="128">
        <v>513</v>
      </c>
      <c r="I26" s="337">
        <v>101.7</v>
      </c>
      <c r="J26" s="337">
        <v>76.6</v>
      </c>
      <c r="K26" s="292">
        <v>135.7</v>
      </c>
    </row>
    <row r="27" spans="1:11" ht="15">
      <c r="A27" s="188" t="s">
        <v>21</v>
      </c>
      <c r="B27" s="103">
        <v>2012</v>
      </c>
      <c r="C27" s="388">
        <v>3.1</v>
      </c>
      <c r="D27" s="257">
        <v>2.9</v>
      </c>
      <c r="E27" s="257">
        <v>3.4</v>
      </c>
      <c r="F27" s="63">
        <v>583</v>
      </c>
      <c r="G27" s="129">
        <v>556</v>
      </c>
      <c r="H27" s="129">
        <v>628</v>
      </c>
      <c r="I27" s="258">
        <v>104.09971599873778</v>
      </c>
      <c r="J27" s="423">
        <v>85.08821975699948</v>
      </c>
      <c r="K27" s="678">
        <v>132.3040752351097</v>
      </c>
    </row>
    <row r="28" spans="1:11" ht="15">
      <c r="A28" s="188"/>
      <c r="B28" s="103">
        <v>2013</v>
      </c>
      <c r="C28" s="388">
        <v>3.1</v>
      </c>
      <c r="D28" s="257">
        <v>3.2</v>
      </c>
      <c r="E28" s="257">
        <v>2.9</v>
      </c>
      <c r="F28" s="63">
        <v>667</v>
      </c>
      <c r="G28" s="129">
        <v>687</v>
      </c>
      <c r="H28" s="129">
        <v>631</v>
      </c>
      <c r="I28" s="299">
        <v>101.4</v>
      </c>
      <c r="J28" s="299">
        <v>82.8</v>
      </c>
      <c r="K28" s="296">
        <v>135.9</v>
      </c>
    </row>
    <row r="29" spans="1:11" ht="15">
      <c r="A29" s="188"/>
      <c r="B29" s="103">
        <v>2014</v>
      </c>
      <c r="C29" s="388">
        <v>3.3</v>
      </c>
      <c r="D29" s="257">
        <v>3.4</v>
      </c>
      <c r="E29" s="257">
        <v>3</v>
      </c>
      <c r="F29" s="63">
        <v>688</v>
      </c>
      <c r="G29" s="129">
        <v>726</v>
      </c>
      <c r="H29" s="129">
        <v>625</v>
      </c>
      <c r="I29" s="299">
        <v>92.6</v>
      </c>
      <c r="J29" s="299">
        <v>74.5</v>
      </c>
      <c r="K29" s="296">
        <v>127.8</v>
      </c>
    </row>
    <row r="30" spans="1:11" ht="15">
      <c r="A30" s="188"/>
      <c r="B30" s="103">
        <v>2015</v>
      </c>
      <c r="C30" s="388">
        <v>3.2</v>
      </c>
      <c r="D30" s="257">
        <v>3.2</v>
      </c>
      <c r="E30" s="257">
        <v>3.1</v>
      </c>
      <c r="F30" s="63">
        <v>641</v>
      </c>
      <c r="G30" s="129">
        <v>648</v>
      </c>
      <c r="H30" s="129">
        <v>629</v>
      </c>
      <c r="I30" s="299">
        <v>95.4</v>
      </c>
      <c r="J30" s="299">
        <v>80.3</v>
      </c>
      <c r="K30" s="296">
        <v>124</v>
      </c>
    </row>
    <row r="31" spans="1:11" ht="15">
      <c r="A31" s="188"/>
      <c r="B31" s="103">
        <v>2016</v>
      </c>
      <c r="C31" s="388">
        <v>3.5</v>
      </c>
      <c r="D31" s="257">
        <v>3.8</v>
      </c>
      <c r="E31" s="257">
        <v>3</v>
      </c>
      <c r="F31" s="63">
        <v>708</v>
      </c>
      <c r="G31" s="129">
        <v>761</v>
      </c>
      <c r="H31" s="129">
        <v>609</v>
      </c>
      <c r="I31" s="299">
        <v>90.6</v>
      </c>
      <c r="J31" s="299">
        <v>75.6</v>
      </c>
      <c r="K31" s="296">
        <v>125.9</v>
      </c>
    </row>
    <row r="32" spans="1:11" ht="15">
      <c r="A32" s="188" t="s">
        <v>22</v>
      </c>
      <c r="B32" s="103">
        <v>2012</v>
      </c>
      <c r="C32" s="388">
        <v>3.2</v>
      </c>
      <c r="D32" s="257">
        <v>3.1</v>
      </c>
      <c r="E32" s="257">
        <v>3.4</v>
      </c>
      <c r="F32" s="63">
        <v>636</v>
      </c>
      <c r="G32" s="63">
        <v>630</v>
      </c>
      <c r="H32" s="63">
        <v>645</v>
      </c>
      <c r="I32" s="257">
        <v>107.53734879660806</v>
      </c>
      <c r="J32" s="423">
        <v>86.72563323201621</v>
      </c>
      <c r="K32" s="678">
        <v>140.84014267185472</v>
      </c>
    </row>
    <row r="33" spans="1:11" ht="15">
      <c r="A33" s="188"/>
      <c r="B33" s="103">
        <v>2013</v>
      </c>
      <c r="C33" s="388">
        <v>2.4</v>
      </c>
      <c r="D33" s="257">
        <v>1.8</v>
      </c>
      <c r="E33" s="257">
        <v>3.4</v>
      </c>
      <c r="F33" s="63">
        <v>550</v>
      </c>
      <c r="G33" s="63">
        <v>430</v>
      </c>
      <c r="H33" s="63">
        <v>741</v>
      </c>
      <c r="I33" s="299">
        <v>126.3</v>
      </c>
      <c r="J33" s="299">
        <v>108.3</v>
      </c>
      <c r="K33" s="296">
        <v>142.8</v>
      </c>
    </row>
    <row r="34" spans="1:11" ht="15">
      <c r="A34" s="188"/>
      <c r="B34" s="103">
        <v>2014</v>
      </c>
      <c r="C34" s="388">
        <v>2.6</v>
      </c>
      <c r="D34" s="257">
        <v>2.2</v>
      </c>
      <c r="E34" s="257">
        <v>3.3</v>
      </c>
      <c r="F34" s="63">
        <v>570</v>
      </c>
      <c r="G34" s="63">
        <v>497</v>
      </c>
      <c r="H34" s="63">
        <v>688</v>
      </c>
      <c r="I34" s="299">
        <v>118.4</v>
      </c>
      <c r="J34" s="299">
        <v>95.8</v>
      </c>
      <c r="K34" s="296">
        <v>144.9</v>
      </c>
    </row>
    <row r="35" spans="1:11" ht="15">
      <c r="A35" s="188"/>
      <c r="B35" s="103">
        <v>2015</v>
      </c>
      <c r="C35" s="388">
        <v>2.9</v>
      </c>
      <c r="D35" s="257">
        <v>2.6</v>
      </c>
      <c r="E35" s="257">
        <v>3.4</v>
      </c>
      <c r="F35" s="63">
        <v>624</v>
      </c>
      <c r="G35" s="63">
        <v>575</v>
      </c>
      <c r="H35" s="63">
        <v>702</v>
      </c>
      <c r="I35" s="299">
        <v>112.6</v>
      </c>
      <c r="J35" s="299">
        <v>89.9</v>
      </c>
      <c r="K35" s="296">
        <v>141.8</v>
      </c>
    </row>
    <row r="36" spans="1:11" ht="15">
      <c r="A36" s="188"/>
      <c r="B36" s="103">
        <v>2016</v>
      </c>
      <c r="C36" s="388">
        <v>2.8</v>
      </c>
      <c r="D36" s="257">
        <v>2.6</v>
      </c>
      <c r="E36" s="257">
        <v>3.3</v>
      </c>
      <c r="F36" s="63">
        <v>603</v>
      </c>
      <c r="G36" s="63">
        <v>561</v>
      </c>
      <c r="H36" s="63">
        <v>672</v>
      </c>
      <c r="I36" s="299">
        <v>111.9</v>
      </c>
      <c r="J36" s="299">
        <v>90</v>
      </c>
      <c r="K36" s="296">
        <v>141</v>
      </c>
    </row>
    <row r="37" spans="1:11" ht="15">
      <c r="A37" s="188" t="s">
        <v>23</v>
      </c>
      <c r="B37" s="103">
        <v>2012</v>
      </c>
      <c r="C37" s="388">
        <v>4.6</v>
      </c>
      <c r="D37" s="257">
        <v>5.7</v>
      </c>
      <c r="E37" s="257">
        <v>3.5</v>
      </c>
      <c r="F37" s="63">
        <v>840</v>
      </c>
      <c r="G37" s="63">
        <v>1129</v>
      </c>
      <c r="H37" s="63">
        <v>600</v>
      </c>
      <c r="I37" s="257">
        <v>104.50091539165686</v>
      </c>
      <c r="J37" s="423">
        <v>76.28470512683292</v>
      </c>
      <c r="K37" s="678">
        <v>148.80003360779702</v>
      </c>
    </row>
    <row r="38" spans="1:11" ht="15">
      <c r="A38" s="188"/>
      <c r="B38" s="103">
        <v>2013</v>
      </c>
      <c r="C38" s="388">
        <v>4.6</v>
      </c>
      <c r="D38" s="257">
        <v>5.7</v>
      </c>
      <c r="E38" s="257">
        <v>3.6</v>
      </c>
      <c r="F38" s="63">
        <v>932</v>
      </c>
      <c r="G38" s="63">
        <v>1232</v>
      </c>
      <c r="H38" s="63">
        <v>680</v>
      </c>
      <c r="I38" s="299">
        <v>106.7</v>
      </c>
      <c r="J38" s="299">
        <v>76.8</v>
      </c>
      <c r="K38" s="296">
        <v>152</v>
      </c>
    </row>
    <row r="39" spans="1:11" ht="15">
      <c r="A39" s="188"/>
      <c r="B39" s="103">
        <v>2014</v>
      </c>
      <c r="C39" s="388">
        <v>4.6</v>
      </c>
      <c r="D39" s="257">
        <v>5.9</v>
      </c>
      <c r="E39" s="257">
        <v>3.4</v>
      </c>
      <c r="F39" s="63">
        <v>900</v>
      </c>
      <c r="G39" s="63">
        <v>1214</v>
      </c>
      <c r="H39" s="63">
        <v>633</v>
      </c>
      <c r="I39" s="299">
        <v>102.1</v>
      </c>
      <c r="J39" s="299">
        <v>73.1</v>
      </c>
      <c r="K39" s="296">
        <v>149.6</v>
      </c>
    </row>
    <row r="40" spans="1:11" ht="15">
      <c r="A40" s="188"/>
      <c r="B40" s="103">
        <v>2015</v>
      </c>
      <c r="C40" s="388">
        <v>4.3</v>
      </c>
      <c r="D40" s="257">
        <v>5.1</v>
      </c>
      <c r="E40" s="257">
        <v>3.6</v>
      </c>
      <c r="F40" s="63">
        <v>836</v>
      </c>
      <c r="G40" s="63">
        <v>1033</v>
      </c>
      <c r="H40" s="63">
        <v>664</v>
      </c>
      <c r="I40" s="299">
        <v>106.4</v>
      </c>
      <c r="J40" s="299">
        <v>75.4</v>
      </c>
      <c r="K40" s="296">
        <v>148.7</v>
      </c>
    </row>
    <row r="41" spans="1:11" ht="15">
      <c r="A41" s="188"/>
      <c r="B41" s="103">
        <v>2016</v>
      </c>
      <c r="C41" s="388">
        <v>5.1</v>
      </c>
      <c r="D41" s="257">
        <v>7.1</v>
      </c>
      <c r="E41" s="257">
        <v>3.3</v>
      </c>
      <c r="F41" s="63">
        <v>965</v>
      </c>
      <c r="G41" s="63">
        <v>1372</v>
      </c>
      <c r="H41" s="63">
        <v>601</v>
      </c>
      <c r="I41" s="299">
        <v>95.3</v>
      </c>
      <c r="J41" s="299">
        <v>68.9</v>
      </c>
      <c r="K41" s="296">
        <v>149.2</v>
      </c>
    </row>
    <row r="42" spans="1:11" ht="15">
      <c r="A42" s="188" t="s">
        <v>24</v>
      </c>
      <c r="B42" s="103">
        <v>2012</v>
      </c>
      <c r="C42" s="388">
        <v>5.8</v>
      </c>
      <c r="D42" s="257">
        <v>6.5</v>
      </c>
      <c r="E42" s="257">
        <v>4.5</v>
      </c>
      <c r="F42" s="63">
        <v>1135</v>
      </c>
      <c r="G42" s="129">
        <v>1341</v>
      </c>
      <c r="H42" s="129">
        <v>811</v>
      </c>
      <c r="I42" s="258">
        <v>97.69247888983439</v>
      </c>
      <c r="J42" s="423">
        <v>80.20046302601116</v>
      </c>
      <c r="K42" s="678">
        <v>142.8926686217009</v>
      </c>
    </row>
    <row r="43" spans="1:11" ht="15">
      <c r="A43" s="188"/>
      <c r="B43" s="103">
        <v>2013</v>
      </c>
      <c r="C43" s="388">
        <v>5.5</v>
      </c>
      <c r="D43" s="257">
        <v>6.1</v>
      </c>
      <c r="E43" s="257">
        <v>4.5</v>
      </c>
      <c r="F43" s="63">
        <v>1211</v>
      </c>
      <c r="G43" s="129">
        <v>1387</v>
      </c>
      <c r="H43" s="129">
        <v>928</v>
      </c>
      <c r="I43" s="299">
        <v>98.9</v>
      </c>
      <c r="J43" s="299">
        <v>80</v>
      </c>
      <c r="K43" s="296">
        <v>144.1</v>
      </c>
    </row>
    <row r="44" spans="1:11" ht="15">
      <c r="A44" s="188"/>
      <c r="B44" s="103">
        <v>2014</v>
      </c>
      <c r="C44" s="388">
        <v>5.8</v>
      </c>
      <c r="D44" s="257">
        <v>6.7</v>
      </c>
      <c r="E44" s="257">
        <v>4.1</v>
      </c>
      <c r="F44" s="63">
        <v>1231</v>
      </c>
      <c r="G44" s="129">
        <v>1494</v>
      </c>
      <c r="H44" s="129">
        <v>809</v>
      </c>
      <c r="I44" s="299">
        <v>91.6</v>
      </c>
      <c r="J44" s="299">
        <v>74.5</v>
      </c>
      <c r="K44" s="296">
        <v>141.9</v>
      </c>
    </row>
    <row r="45" spans="1:11" ht="15">
      <c r="A45" s="188"/>
      <c r="B45" s="103">
        <v>2015</v>
      </c>
      <c r="C45" s="388">
        <v>5.5</v>
      </c>
      <c r="D45" s="257">
        <v>6.2</v>
      </c>
      <c r="E45" s="257">
        <v>4.2</v>
      </c>
      <c r="F45" s="63">
        <v>1132</v>
      </c>
      <c r="G45" s="129">
        <v>1320</v>
      </c>
      <c r="H45" s="129">
        <v>821</v>
      </c>
      <c r="I45" s="299">
        <v>91.8</v>
      </c>
      <c r="J45" s="299">
        <v>74.2</v>
      </c>
      <c r="K45" s="296">
        <v>138.6</v>
      </c>
    </row>
    <row r="46" spans="1:11" ht="15">
      <c r="A46" s="188"/>
      <c r="B46" s="103">
        <v>2016</v>
      </c>
      <c r="C46" s="388">
        <v>6.7</v>
      </c>
      <c r="D46" s="257">
        <v>8.2</v>
      </c>
      <c r="E46" s="257">
        <v>4.2</v>
      </c>
      <c r="F46" s="63">
        <v>1350</v>
      </c>
      <c r="G46" s="129">
        <v>1664</v>
      </c>
      <c r="H46" s="129">
        <v>812</v>
      </c>
      <c r="I46" s="299">
        <v>82.5</v>
      </c>
      <c r="J46" s="299">
        <v>67.1</v>
      </c>
      <c r="K46" s="296">
        <v>136.9</v>
      </c>
    </row>
    <row r="47" spans="1:11" ht="15">
      <c r="A47" s="188" t="s">
        <v>25</v>
      </c>
      <c r="B47" s="103">
        <v>2012</v>
      </c>
      <c r="C47" s="388">
        <v>1.8</v>
      </c>
      <c r="D47" s="257">
        <v>1.7</v>
      </c>
      <c r="E47" s="257">
        <v>1.9</v>
      </c>
      <c r="F47" s="63">
        <v>340</v>
      </c>
      <c r="G47" s="63">
        <v>336</v>
      </c>
      <c r="H47" s="63">
        <v>344</v>
      </c>
      <c r="I47" s="257">
        <v>126.29725274725274</v>
      </c>
      <c r="J47" s="423">
        <v>101.74701411509228</v>
      </c>
      <c r="K47" s="678">
        <v>151.44827586206895</v>
      </c>
    </row>
    <row r="48" spans="1:11" ht="15">
      <c r="A48" s="188"/>
      <c r="B48" s="103">
        <v>2013</v>
      </c>
      <c r="C48" s="388">
        <v>1.7</v>
      </c>
      <c r="D48" s="257">
        <v>1.6</v>
      </c>
      <c r="E48" s="257">
        <v>1.9</v>
      </c>
      <c r="F48" s="63">
        <v>368</v>
      </c>
      <c r="G48" s="63">
        <v>343</v>
      </c>
      <c r="H48" s="63">
        <v>394</v>
      </c>
      <c r="I48" s="299">
        <v>133.2</v>
      </c>
      <c r="J48" s="299">
        <v>107.1</v>
      </c>
      <c r="K48" s="296">
        <v>156.8</v>
      </c>
    </row>
    <row r="49" spans="1:11" ht="15">
      <c r="A49" s="188"/>
      <c r="B49" s="103">
        <v>2014</v>
      </c>
      <c r="C49" s="388">
        <v>1.9</v>
      </c>
      <c r="D49" s="257">
        <v>1.9</v>
      </c>
      <c r="E49" s="257">
        <v>2</v>
      </c>
      <c r="F49" s="63">
        <v>401</v>
      </c>
      <c r="G49" s="63">
        <v>406</v>
      </c>
      <c r="H49" s="63">
        <v>396</v>
      </c>
      <c r="I49" s="299">
        <v>126.2</v>
      </c>
      <c r="J49" s="299">
        <v>102.3</v>
      </c>
      <c r="K49" s="296">
        <v>150.8</v>
      </c>
    </row>
    <row r="50" spans="1:11" ht="15">
      <c r="A50" s="188"/>
      <c r="B50" s="103">
        <v>2015</v>
      </c>
      <c r="C50" s="388">
        <v>1.7</v>
      </c>
      <c r="D50" s="257">
        <v>1.6</v>
      </c>
      <c r="E50" s="257">
        <v>1.9</v>
      </c>
      <c r="F50" s="63">
        <v>350</v>
      </c>
      <c r="G50" s="63">
        <v>332</v>
      </c>
      <c r="H50" s="63">
        <v>369</v>
      </c>
      <c r="I50" s="299">
        <v>130.8</v>
      </c>
      <c r="J50" s="299">
        <v>106.6</v>
      </c>
      <c r="K50" s="296">
        <v>152.3</v>
      </c>
    </row>
    <row r="51" spans="1:11" ht="15">
      <c r="A51" s="188"/>
      <c r="B51" s="103">
        <v>2016</v>
      </c>
      <c r="C51" s="388">
        <v>1.8</v>
      </c>
      <c r="D51" s="257">
        <v>1.8</v>
      </c>
      <c r="E51" s="257">
        <v>1.8</v>
      </c>
      <c r="F51" s="63">
        <v>366</v>
      </c>
      <c r="G51" s="63">
        <v>370</v>
      </c>
      <c r="H51" s="63">
        <v>362</v>
      </c>
      <c r="I51" s="299">
        <v>124.2</v>
      </c>
      <c r="J51" s="299">
        <v>101</v>
      </c>
      <c r="K51" s="296">
        <v>148.7</v>
      </c>
    </row>
    <row r="52" spans="1:11" ht="15">
      <c r="A52" s="188" t="s">
        <v>26</v>
      </c>
      <c r="B52" s="103">
        <v>2012</v>
      </c>
      <c r="C52" s="388">
        <v>3.1</v>
      </c>
      <c r="D52" s="257">
        <v>3.7</v>
      </c>
      <c r="E52" s="257">
        <v>2.6</v>
      </c>
      <c r="F52" s="63">
        <v>550</v>
      </c>
      <c r="G52" s="63">
        <v>690</v>
      </c>
      <c r="H52" s="63">
        <v>456</v>
      </c>
      <c r="I52" s="257">
        <v>113.45096536929206</v>
      </c>
      <c r="J52" s="423">
        <v>91.06530984204132</v>
      </c>
      <c r="K52" s="678">
        <v>136.23809523809524</v>
      </c>
    </row>
    <row r="53" spans="1:11" ht="15">
      <c r="A53" s="188"/>
      <c r="B53" s="103">
        <v>2013</v>
      </c>
      <c r="C53" s="388">
        <v>2.9</v>
      </c>
      <c r="D53" s="257">
        <v>3.2</v>
      </c>
      <c r="E53" s="257">
        <v>2.7</v>
      </c>
      <c r="F53" s="63">
        <v>581</v>
      </c>
      <c r="G53" s="63">
        <v>659</v>
      </c>
      <c r="H53" s="63">
        <v>529</v>
      </c>
      <c r="I53" s="299">
        <v>119</v>
      </c>
      <c r="J53" s="299">
        <v>98.4</v>
      </c>
      <c r="K53" s="296">
        <v>136.2</v>
      </c>
    </row>
    <row r="54" spans="1:11" ht="15">
      <c r="A54" s="188"/>
      <c r="B54" s="103">
        <v>2014</v>
      </c>
      <c r="C54" s="388">
        <v>3</v>
      </c>
      <c r="D54" s="257">
        <v>3.4</v>
      </c>
      <c r="E54" s="257">
        <v>2.8</v>
      </c>
      <c r="F54" s="63">
        <v>570</v>
      </c>
      <c r="G54" s="63">
        <v>657</v>
      </c>
      <c r="H54" s="63">
        <v>511</v>
      </c>
      <c r="I54" s="299">
        <v>116.6</v>
      </c>
      <c r="J54" s="299">
        <v>93.9</v>
      </c>
      <c r="K54" s="296">
        <v>136.5</v>
      </c>
    </row>
    <row r="55" spans="1:11" ht="15">
      <c r="A55" s="188"/>
      <c r="B55" s="103">
        <v>2015</v>
      </c>
      <c r="C55" s="388">
        <v>3.6</v>
      </c>
      <c r="D55" s="257">
        <v>4.6</v>
      </c>
      <c r="E55" s="257">
        <v>2.9</v>
      </c>
      <c r="F55" s="63">
        <v>704</v>
      </c>
      <c r="G55" s="63">
        <v>921</v>
      </c>
      <c r="H55" s="63">
        <v>556</v>
      </c>
      <c r="I55" s="299">
        <v>108.4</v>
      </c>
      <c r="J55" s="299">
        <v>83.7</v>
      </c>
      <c r="K55" s="296">
        <v>136.5</v>
      </c>
    </row>
    <row r="56" spans="1:11" ht="15">
      <c r="A56" s="188"/>
      <c r="B56" s="103">
        <v>2016</v>
      </c>
      <c r="C56" s="388">
        <v>3.7</v>
      </c>
      <c r="D56" s="257">
        <v>4.9</v>
      </c>
      <c r="E56" s="257">
        <v>2.9</v>
      </c>
      <c r="F56" s="63">
        <v>709</v>
      </c>
      <c r="G56" s="63">
        <v>970</v>
      </c>
      <c r="H56" s="63">
        <v>535</v>
      </c>
      <c r="I56" s="299">
        <v>107.1</v>
      </c>
      <c r="J56" s="299">
        <v>81.8</v>
      </c>
      <c r="K56" s="296">
        <v>137.7</v>
      </c>
    </row>
    <row r="57" spans="1:11" ht="15">
      <c r="A57" s="188" t="s">
        <v>27</v>
      </c>
      <c r="B57" s="103">
        <v>2012</v>
      </c>
      <c r="C57" s="388">
        <v>3.8</v>
      </c>
      <c r="D57" s="257">
        <v>4.3</v>
      </c>
      <c r="E57" s="257">
        <v>3</v>
      </c>
      <c r="F57" s="63">
        <v>707</v>
      </c>
      <c r="G57" s="129">
        <v>831</v>
      </c>
      <c r="H57" s="129">
        <v>532</v>
      </c>
      <c r="I57" s="258">
        <v>103.21281767955801</v>
      </c>
      <c r="J57" s="423">
        <v>81.42159383033419</v>
      </c>
      <c r="K57" s="678">
        <v>151.2059447983015</v>
      </c>
    </row>
    <row r="58" spans="1:11" ht="15">
      <c r="A58" s="215"/>
      <c r="B58" s="103">
        <v>2013</v>
      </c>
      <c r="C58" s="388">
        <v>3.5</v>
      </c>
      <c r="D58" s="257">
        <v>4</v>
      </c>
      <c r="E58" s="257">
        <v>2.7</v>
      </c>
      <c r="F58" s="63">
        <v>738</v>
      </c>
      <c r="G58" s="129">
        <v>846</v>
      </c>
      <c r="H58" s="129">
        <v>574</v>
      </c>
      <c r="I58" s="299">
        <v>100</v>
      </c>
      <c r="J58" s="299">
        <v>80.8</v>
      </c>
      <c r="K58" s="296">
        <v>143</v>
      </c>
    </row>
    <row r="59" spans="1:11" ht="15">
      <c r="A59" s="215"/>
      <c r="B59" s="103">
        <v>2014</v>
      </c>
      <c r="C59" s="388">
        <v>3.5</v>
      </c>
      <c r="D59" s="257">
        <v>3.9</v>
      </c>
      <c r="E59" s="257">
        <v>2.9</v>
      </c>
      <c r="F59" s="63">
        <v>684</v>
      </c>
      <c r="G59" s="129">
        <v>762</v>
      </c>
      <c r="H59" s="129">
        <v>567</v>
      </c>
      <c r="I59" s="299">
        <v>106.1</v>
      </c>
      <c r="J59" s="299">
        <v>82.6</v>
      </c>
      <c r="K59" s="296">
        <v>153.4</v>
      </c>
    </row>
    <row r="60" spans="1:11" ht="15">
      <c r="A60" s="215"/>
      <c r="B60" s="103">
        <v>2015</v>
      </c>
      <c r="C60" s="388">
        <v>4</v>
      </c>
      <c r="D60" s="257">
        <v>4.6</v>
      </c>
      <c r="E60" s="257">
        <v>3.2</v>
      </c>
      <c r="F60" s="63">
        <v>786</v>
      </c>
      <c r="G60" s="129">
        <v>902</v>
      </c>
      <c r="H60" s="129">
        <v>611</v>
      </c>
      <c r="I60" s="299">
        <v>100.5</v>
      </c>
      <c r="J60" s="299">
        <v>77.6</v>
      </c>
      <c r="K60" s="296">
        <v>151.2</v>
      </c>
    </row>
    <row r="61" spans="1:11" ht="15">
      <c r="A61" s="215"/>
      <c r="B61" s="103">
        <v>2016</v>
      </c>
      <c r="C61" s="388">
        <v>4</v>
      </c>
      <c r="D61" s="257">
        <v>4.5</v>
      </c>
      <c r="E61" s="257">
        <v>3.2</v>
      </c>
      <c r="F61" s="63">
        <v>748</v>
      </c>
      <c r="G61" s="129">
        <v>834</v>
      </c>
      <c r="H61" s="129">
        <v>613</v>
      </c>
      <c r="I61" s="299">
        <v>103.5</v>
      </c>
      <c r="J61" s="299">
        <v>80.8</v>
      </c>
      <c r="K61" s="296">
        <v>152.3</v>
      </c>
    </row>
    <row r="62" spans="1:11" ht="15">
      <c r="A62" s="188" t="s">
        <v>28</v>
      </c>
      <c r="B62" s="103">
        <v>2012</v>
      </c>
      <c r="C62" s="388">
        <v>6.2</v>
      </c>
      <c r="D62" s="257">
        <v>6.4</v>
      </c>
      <c r="E62" s="257">
        <v>5.9</v>
      </c>
      <c r="F62" s="63">
        <v>1176</v>
      </c>
      <c r="G62" s="63">
        <v>1264</v>
      </c>
      <c r="H62" s="63">
        <v>1027</v>
      </c>
      <c r="I62" s="257">
        <v>90.32739185571369</v>
      </c>
      <c r="J62" s="423">
        <v>72.08207162994675</v>
      </c>
      <c r="K62" s="678">
        <v>128.17348927875244</v>
      </c>
    </row>
    <row r="63" spans="1:11" ht="15">
      <c r="A63" s="215"/>
      <c r="B63" s="103">
        <v>2013</v>
      </c>
      <c r="C63" s="388">
        <v>5.2</v>
      </c>
      <c r="D63" s="257">
        <v>4.8</v>
      </c>
      <c r="E63" s="257">
        <v>5.9</v>
      </c>
      <c r="F63" s="63">
        <v>1110</v>
      </c>
      <c r="G63" s="63">
        <v>1074</v>
      </c>
      <c r="H63" s="63">
        <v>1170</v>
      </c>
      <c r="I63" s="299">
        <v>95.1</v>
      </c>
      <c r="J63" s="299">
        <v>75.5</v>
      </c>
      <c r="K63" s="296">
        <v>125.6</v>
      </c>
    </row>
    <row r="64" spans="1:11" ht="15">
      <c r="A64" s="215"/>
      <c r="B64" s="103">
        <v>2014</v>
      </c>
      <c r="C64" s="388">
        <v>4.7</v>
      </c>
      <c r="D64" s="257">
        <v>4.8</v>
      </c>
      <c r="E64" s="257">
        <v>4.6</v>
      </c>
      <c r="F64" s="63">
        <v>950</v>
      </c>
      <c r="G64" s="63">
        <v>1002</v>
      </c>
      <c r="H64" s="63">
        <v>864</v>
      </c>
      <c r="I64" s="299">
        <v>93.9</v>
      </c>
      <c r="J64" s="299">
        <v>71.6</v>
      </c>
      <c r="K64" s="296">
        <v>136.6</v>
      </c>
    </row>
    <row r="65" spans="1:11" ht="15">
      <c r="A65" s="215"/>
      <c r="B65" s="103">
        <v>2015</v>
      </c>
      <c r="C65" s="388">
        <v>5.7</v>
      </c>
      <c r="D65" s="257">
        <v>5.6</v>
      </c>
      <c r="E65" s="257">
        <v>5.9</v>
      </c>
      <c r="F65" s="63">
        <v>1112</v>
      </c>
      <c r="G65" s="63">
        <v>1129</v>
      </c>
      <c r="H65" s="63">
        <v>1083</v>
      </c>
      <c r="I65" s="299">
        <v>86.3</v>
      </c>
      <c r="J65" s="299">
        <v>67.6</v>
      </c>
      <c r="K65" s="296">
        <v>118.7</v>
      </c>
    </row>
    <row r="66" spans="1:11" ht="15">
      <c r="A66" s="215"/>
      <c r="B66" s="103">
        <v>2016</v>
      </c>
      <c r="C66" s="388">
        <v>5.7</v>
      </c>
      <c r="D66" s="257">
        <v>5.9</v>
      </c>
      <c r="E66" s="257">
        <v>5.4</v>
      </c>
      <c r="F66" s="63">
        <v>1061</v>
      </c>
      <c r="G66" s="63">
        <v>1104</v>
      </c>
      <c r="H66" s="63">
        <v>986</v>
      </c>
      <c r="I66" s="299">
        <v>86.9</v>
      </c>
      <c r="J66" s="299">
        <v>68.4</v>
      </c>
      <c r="K66" s="296">
        <v>123.2</v>
      </c>
    </row>
    <row r="67" spans="1:11" ht="15">
      <c r="A67" s="188" t="s">
        <v>29</v>
      </c>
      <c r="B67" s="103">
        <v>2012</v>
      </c>
      <c r="C67" s="388">
        <v>2.1</v>
      </c>
      <c r="D67" s="257">
        <v>1.8</v>
      </c>
      <c r="E67" s="257">
        <v>3.2</v>
      </c>
      <c r="F67" s="63">
        <v>391</v>
      </c>
      <c r="G67" s="63">
        <v>338</v>
      </c>
      <c r="H67" s="63">
        <v>564</v>
      </c>
      <c r="I67" s="257">
        <v>125.95289408866995</v>
      </c>
      <c r="J67" s="423">
        <v>117.04378202142524</v>
      </c>
      <c r="K67" s="678">
        <v>143.3260672116258</v>
      </c>
    </row>
    <row r="68" spans="1:11" ht="15">
      <c r="A68" s="215"/>
      <c r="B68" s="103">
        <v>2013</v>
      </c>
      <c r="C68" s="388">
        <v>2.3</v>
      </c>
      <c r="D68" s="257">
        <v>1.9</v>
      </c>
      <c r="E68" s="257">
        <v>3.6</v>
      </c>
      <c r="F68" s="63">
        <v>467</v>
      </c>
      <c r="G68" s="63">
        <v>390</v>
      </c>
      <c r="H68" s="63">
        <v>721</v>
      </c>
      <c r="I68" s="299">
        <v>125.5</v>
      </c>
      <c r="J68" s="299">
        <v>114.7</v>
      </c>
      <c r="K68" s="296">
        <v>144.8</v>
      </c>
    </row>
    <row r="69" spans="1:11" ht="15">
      <c r="A69" s="215"/>
      <c r="B69" s="103">
        <v>2014</v>
      </c>
      <c r="C69" s="388">
        <v>2.1</v>
      </c>
      <c r="D69" s="257">
        <v>1.9</v>
      </c>
      <c r="E69" s="257">
        <v>3</v>
      </c>
      <c r="F69" s="63">
        <v>428</v>
      </c>
      <c r="G69" s="63">
        <v>379</v>
      </c>
      <c r="H69" s="63">
        <v>589</v>
      </c>
      <c r="I69" s="299">
        <v>120.9</v>
      </c>
      <c r="J69" s="299">
        <v>109.8</v>
      </c>
      <c r="K69" s="296">
        <v>144.3</v>
      </c>
    </row>
    <row r="70" spans="1:11" ht="15">
      <c r="A70" s="215"/>
      <c r="B70" s="103">
        <v>2015</v>
      </c>
      <c r="C70" s="388">
        <v>2.2</v>
      </c>
      <c r="D70" s="257">
        <v>1.9</v>
      </c>
      <c r="E70" s="257">
        <v>3.2</v>
      </c>
      <c r="F70" s="63">
        <v>454</v>
      </c>
      <c r="G70" s="63">
        <v>395</v>
      </c>
      <c r="H70" s="63">
        <v>657</v>
      </c>
      <c r="I70" s="299">
        <v>119.8</v>
      </c>
      <c r="J70" s="299">
        <v>108.9</v>
      </c>
      <c r="K70" s="296">
        <v>142.3</v>
      </c>
    </row>
    <row r="71" spans="1:11" ht="15">
      <c r="A71" s="215"/>
      <c r="B71" s="103">
        <v>2016</v>
      </c>
      <c r="C71" s="388">
        <v>2.4</v>
      </c>
      <c r="D71" s="257">
        <v>2.2</v>
      </c>
      <c r="E71" s="257">
        <v>3.2</v>
      </c>
      <c r="F71" s="63">
        <v>480</v>
      </c>
      <c r="G71" s="63">
        <v>433</v>
      </c>
      <c r="H71" s="63">
        <v>635</v>
      </c>
      <c r="I71" s="299">
        <v>116.4</v>
      </c>
      <c r="J71" s="299">
        <v>104.6</v>
      </c>
      <c r="K71" s="296">
        <v>143.1</v>
      </c>
    </row>
    <row r="72" spans="1:11" ht="15">
      <c r="A72" s="188" t="s">
        <v>30</v>
      </c>
      <c r="B72" s="103">
        <v>2012</v>
      </c>
      <c r="C72" s="388">
        <v>2.4</v>
      </c>
      <c r="D72" s="257">
        <v>2.7</v>
      </c>
      <c r="E72" s="257">
        <v>2.2</v>
      </c>
      <c r="F72" s="63">
        <v>454</v>
      </c>
      <c r="G72" s="63">
        <v>531</v>
      </c>
      <c r="H72" s="63">
        <v>396</v>
      </c>
      <c r="I72" s="257">
        <v>110.52179528576042</v>
      </c>
      <c r="J72" s="423">
        <v>89.16463805253044</v>
      </c>
      <c r="K72" s="678">
        <v>132.2265625</v>
      </c>
    </row>
    <row r="73" spans="1:11" ht="15">
      <c r="A73" s="215"/>
      <c r="B73" s="103">
        <v>2013</v>
      </c>
      <c r="C73" s="388">
        <v>2.3</v>
      </c>
      <c r="D73" s="257">
        <v>2.1</v>
      </c>
      <c r="E73" s="257">
        <v>2.3</v>
      </c>
      <c r="F73" s="63">
        <v>491</v>
      </c>
      <c r="G73" s="63">
        <v>478</v>
      </c>
      <c r="H73" s="63">
        <v>501</v>
      </c>
      <c r="I73" s="299">
        <v>119.4</v>
      </c>
      <c r="J73" s="299">
        <v>102.2</v>
      </c>
      <c r="K73" s="296">
        <v>132.2</v>
      </c>
    </row>
    <row r="74" spans="1:11" ht="15">
      <c r="A74" s="215"/>
      <c r="B74" s="103">
        <v>2014</v>
      </c>
      <c r="C74" s="388">
        <v>2.8</v>
      </c>
      <c r="D74" s="257">
        <v>3.3</v>
      </c>
      <c r="E74" s="257">
        <v>2.4</v>
      </c>
      <c r="F74" s="63">
        <v>584</v>
      </c>
      <c r="G74" s="63">
        <v>752</v>
      </c>
      <c r="H74" s="63">
        <v>464</v>
      </c>
      <c r="I74" s="299">
        <v>102.9</v>
      </c>
      <c r="J74" s="299">
        <v>76.8</v>
      </c>
      <c r="K74" s="296">
        <v>132.8</v>
      </c>
    </row>
    <row r="75" spans="1:11" ht="15">
      <c r="A75" s="215"/>
      <c r="B75" s="103">
        <v>2015</v>
      </c>
      <c r="C75" s="388">
        <v>2.7</v>
      </c>
      <c r="D75" s="257">
        <v>2.6</v>
      </c>
      <c r="E75" s="257">
        <v>2.8</v>
      </c>
      <c r="F75" s="63">
        <v>579</v>
      </c>
      <c r="G75" s="63">
        <v>596</v>
      </c>
      <c r="H75" s="63">
        <v>566</v>
      </c>
      <c r="I75" s="299">
        <v>109.1</v>
      </c>
      <c r="J75" s="299">
        <v>84.9</v>
      </c>
      <c r="K75" s="296">
        <v>127.4</v>
      </c>
    </row>
    <row r="76" spans="1:11" ht="15">
      <c r="A76" s="215"/>
      <c r="B76" s="103">
        <v>2016</v>
      </c>
      <c r="C76" s="388">
        <v>2.4</v>
      </c>
      <c r="D76" s="257">
        <v>2.1</v>
      </c>
      <c r="E76" s="257">
        <v>2.6</v>
      </c>
      <c r="F76" s="63">
        <v>504</v>
      </c>
      <c r="G76" s="63">
        <v>475</v>
      </c>
      <c r="H76" s="63">
        <v>525</v>
      </c>
      <c r="I76" s="299">
        <v>115.5</v>
      </c>
      <c r="J76" s="299">
        <v>93.1</v>
      </c>
      <c r="K76" s="296">
        <v>130.3</v>
      </c>
    </row>
    <row r="77" spans="1:11" ht="15">
      <c r="A77" s="188" t="s">
        <v>31</v>
      </c>
      <c r="B77" s="103">
        <v>2012</v>
      </c>
      <c r="C77" s="388">
        <v>3.8</v>
      </c>
      <c r="D77" s="257">
        <v>4.1</v>
      </c>
      <c r="E77" s="257">
        <v>3.3</v>
      </c>
      <c r="F77" s="63">
        <v>731</v>
      </c>
      <c r="G77" s="63">
        <v>801</v>
      </c>
      <c r="H77" s="63">
        <v>632</v>
      </c>
      <c r="I77" s="257">
        <v>95.91975982532752</v>
      </c>
      <c r="J77" s="423">
        <v>72.77316657191587</v>
      </c>
      <c r="K77" s="678">
        <v>137.08746208291203</v>
      </c>
    </row>
    <row r="78" spans="1:11" ht="15">
      <c r="A78" s="215"/>
      <c r="B78" s="103">
        <v>2013</v>
      </c>
      <c r="C78" s="388">
        <v>3.3</v>
      </c>
      <c r="D78" s="257">
        <v>3.3</v>
      </c>
      <c r="E78" s="257">
        <v>3.4</v>
      </c>
      <c r="F78" s="63">
        <v>732</v>
      </c>
      <c r="G78" s="63">
        <v>757</v>
      </c>
      <c r="H78" s="63">
        <v>698</v>
      </c>
      <c r="I78" s="299">
        <v>97.7</v>
      </c>
      <c r="J78" s="299">
        <v>72.2</v>
      </c>
      <c r="K78" s="296">
        <v>134</v>
      </c>
    </row>
    <row r="79" spans="1:11" ht="15">
      <c r="A79" s="215"/>
      <c r="B79" s="103">
        <v>2014</v>
      </c>
      <c r="C79" s="388">
        <v>3</v>
      </c>
      <c r="D79" s="257">
        <v>2.9</v>
      </c>
      <c r="E79" s="257">
        <v>3.1</v>
      </c>
      <c r="F79" s="63">
        <v>620</v>
      </c>
      <c r="G79" s="63">
        <v>636</v>
      </c>
      <c r="H79" s="63">
        <v>599</v>
      </c>
      <c r="I79" s="299">
        <v>95.9</v>
      </c>
      <c r="J79" s="299">
        <v>71.3</v>
      </c>
      <c r="K79" s="296">
        <v>130.1</v>
      </c>
    </row>
    <row r="80" spans="1:11" ht="15">
      <c r="A80" s="215"/>
      <c r="B80" s="103">
        <v>2015</v>
      </c>
      <c r="C80" s="388">
        <v>3</v>
      </c>
      <c r="D80" s="257">
        <v>2.8</v>
      </c>
      <c r="E80" s="257">
        <v>3.2</v>
      </c>
      <c r="F80" s="63">
        <v>624</v>
      </c>
      <c r="G80" s="63">
        <v>606</v>
      </c>
      <c r="H80" s="63">
        <v>650</v>
      </c>
      <c r="I80" s="299">
        <v>95.9</v>
      </c>
      <c r="J80" s="299">
        <v>72.7</v>
      </c>
      <c r="K80" s="296">
        <v>125.6</v>
      </c>
    </row>
    <row r="81" spans="1:11" ht="15">
      <c r="A81" s="215"/>
      <c r="B81" s="103">
        <v>2016</v>
      </c>
      <c r="C81" s="388">
        <v>3.2</v>
      </c>
      <c r="D81" s="257">
        <v>3.1</v>
      </c>
      <c r="E81" s="257">
        <v>3.2</v>
      </c>
      <c r="F81" s="63">
        <v>683</v>
      </c>
      <c r="G81" s="63">
        <v>699</v>
      </c>
      <c r="H81" s="63">
        <v>662</v>
      </c>
      <c r="I81" s="299">
        <v>90.6</v>
      </c>
      <c r="J81" s="299">
        <v>72.5</v>
      </c>
      <c r="K81" s="296">
        <v>115.8</v>
      </c>
    </row>
    <row r="82" spans="1:11" ht="15">
      <c r="A82" s="188" t="s">
        <v>32</v>
      </c>
      <c r="B82" s="103">
        <v>2012</v>
      </c>
      <c r="C82" s="388">
        <v>4.3</v>
      </c>
      <c r="D82" s="257">
        <v>3.8</v>
      </c>
      <c r="E82" s="257">
        <v>4.9</v>
      </c>
      <c r="F82" s="63">
        <v>775</v>
      </c>
      <c r="G82" s="63">
        <v>701</v>
      </c>
      <c r="H82" s="63">
        <v>862</v>
      </c>
      <c r="I82" s="257">
        <v>108.11417189926406</v>
      </c>
      <c r="J82" s="423">
        <v>87.95554632322393</v>
      </c>
      <c r="K82" s="678">
        <v>127.2927536231884</v>
      </c>
    </row>
    <row r="83" spans="1:11" ht="15">
      <c r="A83" s="215"/>
      <c r="B83" s="103">
        <v>2013</v>
      </c>
      <c r="C83" s="388">
        <v>3.9</v>
      </c>
      <c r="D83" s="257">
        <v>3.4</v>
      </c>
      <c r="E83" s="257">
        <v>4.6</v>
      </c>
      <c r="F83" s="63">
        <v>811</v>
      </c>
      <c r="G83" s="63">
        <v>723</v>
      </c>
      <c r="H83" s="63">
        <v>912</v>
      </c>
      <c r="I83" s="299">
        <v>112.6</v>
      </c>
      <c r="J83" s="299">
        <v>90.2</v>
      </c>
      <c r="K83" s="296">
        <v>133.1</v>
      </c>
    </row>
    <row r="84" spans="1:11" ht="15">
      <c r="A84" s="215"/>
      <c r="B84" s="103">
        <v>2014</v>
      </c>
      <c r="C84" s="388">
        <v>4.2</v>
      </c>
      <c r="D84" s="257">
        <v>4</v>
      </c>
      <c r="E84" s="257">
        <v>4.5</v>
      </c>
      <c r="F84" s="63">
        <v>839</v>
      </c>
      <c r="G84" s="63">
        <v>829</v>
      </c>
      <c r="H84" s="63">
        <v>852</v>
      </c>
      <c r="I84" s="299">
        <v>103.3</v>
      </c>
      <c r="J84" s="299">
        <v>81</v>
      </c>
      <c r="K84" s="296">
        <v>128</v>
      </c>
    </row>
    <row r="85" spans="1:11" ht="15">
      <c r="A85" s="215"/>
      <c r="B85" s="103">
        <v>2015</v>
      </c>
      <c r="C85" s="388">
        <v>4.6</v>
      </c>
      <c r="D85" s="257">
        <v>4.2</v>
      </c>
      <c r="E85" s="257">
        <v>5.2</v>
      </c>
      <c r="F85" s="63">
        <v>911</v>
      </c>
      <c r="G85" s="63">
        <v>844</v>
      </c>
      <c r="H85" s="63">
        <v>990</v>
      </c>
      <c r="I85" s="299">
        <v>102.9</v>
      </c>
      <c r="J85" s="299">
        <v>79.3</v>
      </c>
      <c r="K85" s="296">
        <v>126.3</v>
      </c>
    </row>
    <row r="86" spans="1:11" ht="15">
      <c r="A86" s="215"/>
      <c r="B86" s="103">
        <v>2016</v>
      </c>
      <c r="C86" s="388">
        <v>4.7</v>
      </c>
      <c r="D86" s="257">
        <v>4.3</v>
      </c>
      <c r="E86" s="257">
        <v>5.3</v>
      </c>
      <c r="F86" s="63">
        <v>886</v>
      </c>
      <c r="G86" s="63">
        <v>807</v>
      </c>
      <c r="H86" s="63">
        <v>980</v>
      </c>
      <c r="I86" s="299">
        <v>100.5</v>
      </c>
      <c r="J86" s="299">
        <v>79.1</v>
      </c>
      <c r="K86" s="296">
        <v>121.6</v>
      </c>
    </row>
    <row r="87" spans="1:11" ht="15">
      <c r="A87" s="188" t="s">
        <v>33</v>
      </c>
      <c r="B87" s="103">
        <v>2012</v>
      </c>
      <c r="C87" s="388">
        <v>4.1</v>
      </c>
      <c r="D87" s="257">
        <v>4</v>
      </c>
      <c r="E87" s="257">
        <v>4.4</v>
      </c>
      <c r="F87" s="63">
        <v>827</v>
      </c>
      <c r="G87" s="63">
        <v>816</v>
      </c>
      <c r="H87" s="63">
        <v>851</v>
      </c>
      <c r="I87" s="299">
        <v>93.96807458680604</v>
      </c>
      <c r="J87" s="299">
        <v>78.858958068615</v>
      </c>
      <c r="K87" s="296">
        <v>124.23759015697921</v>
      </c>
    </row>
    <row r="88" spans="1:11" ht="15">
      <c r="A88" s="3"/>
      <c r="B88" s="110">
        <v>2013</v>
      </c>
      <c r="C88" s="388">
        <v>3.2</v>
      </c>
      <c r="D88" s="257">
        <v>2.9</v>
      </c>
      <c r="E88" s="257">
        <v>3.9</v>
      </c>
      <c r="F88" s="63">
        <v>712</v>
      </c>
      <c r="G88" s="63">
        <v>650</v>
      </c>
      <c r="H88" s="63">
        <v>842</v>
      </c>
      <c r="I88" s="299">
        <v>103.2</v>
      </c>
      <c r="J88" s="299">
        <v>86.7</v>
      </c>
      <c r="K88" s="296">
        <v>130</v>
      </c>
    </row>
    <row r="89" spans="1:11" ht="15">
      <c r="A89" s="3"/>
      <c r="B89" s="110">
        <v>2014</v>
      </c>
      <c r="C89" s="388">
        <v>3.2</v>
      </c>
      <c r="D89" s="257">
        <v>3</v>
      </c>
      <c r="E89" s="257">
        <v>3.4</v>
      </c>
      <c r="F89" s="63">
        <v>662</v>
      </c>
      <c r="G89" s="63">
        <v>652</v>
      </c>
      <c r="H89" s="63">
        <v>682</v>
      </c>
      <c r="I89" s="299">
        <v>95.8</v>
      </c>
      <c r="J89" s="299">
        <v>79.8</v>
      </c>
      <c r="K89" s="296">
        <v>127.5</v>
      </c>
    </row>
    <row r="90" spans="1:11" ht="15">
      <c r="A90" s="3"/>
      <c r="B90" s="110">
        <v>2015</v>
      </c>
      <c r="C90" s="388">
        <v>3.1</v>
      </c>
      <c r="D90" s="257">
        <v>2.9</v>
      </c>
      <c r="E90" s="257">
        <v>3.5</v>
      </c>
      <c r="F90" s="63">
        <v>633</v>
      </c>
      <c r="G90" s="63">
        <v>592</v>
      </c>
      <c r="H90" s="63">
        <v>723</v>
      </c>
      <c r="I90" s="299">
        <v>96.4</v>
      </c>
      <c r="J90" s="299">
        <v>79.9</v>
      </c>
      <c r="K90" s="296">
        <v>126.2</v>
      </c>
    </row>
    <row r="91" spans="1:11" ht="15">
      <c r="A91" s="3"/>
      <c r="B91" s="110">
        <v>2016</v>
      </c>
      <c r="C91" s="388">
        <v>4.1</v>
      </c>
      <c r="D91" s="257">
        <v>4.4</v>
      </c>
      <c r="E91" s="257">
        <v>3.3</v>
      </c>
      <c r="F91" s="63">
        <v>841</v>
      </c>
      <c r="G91" s="63">
        <v>905</v>
      </c>
      <c r="H91" s="63">
        <v>700</v>
      </c>
      <c r="I91" s="299">
        <v>86.9</v>
      </c>
      <c r="J91" s="299">
        <v>71.5</v>
      </c>
      <c r="K91" s="296">
        <v>130.8</v>
      </c>
    </row>
  </sheetData>
  <mergeCells count="7">
    <mergeCell ref="A2:K2"/>
    <mergeCell ref="A3:K3"/>
    <mergeCell ref="A4:B6"/>
    <mergeCell ref="C4:H4"/>
    <mergeCell ref="I4:K5"/>
    <mergeCell ref="C5:E5"/>
    <mergeCell ref="F5:H5"/>
  </mergeCells>
  <printOptions/>
  <pageMargins left="0.7086614173228347" right="0.7086614173228347" top="0.7480314960629921" bottom="0.7480314960629921" header="0.31496062992125984" footer="0.31496062992125984"/>
  <pageSetup horizontalDpi="600" verticalDpi="600" orientation="landscape" paperSize="9" r:id="rId1"/>
  <rowBreaks count="4" manualBreakCount="4">
    <brk id="26" max="16383" man="1"/>
    <brk id="46" max="16383" man="1"/>
    <brk id="66" max="16383" man="1"/>
    <brk id="8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90" zoomScaleNormal="90" workbookViewId="0" topLeftCell="A1"/>
  </sheetViews>
  <sheetFormatPr defaultColWidth="8.796875" defaultRowHeight="14.25"/>
  <cols>
    <col min="1" max="1" width="28.5" style="0" customWidth="1"/>
    <col min="2" max="11" width="12.19921875" style="0" customWidth="1"/>
  </cols>
  <sheetData>
    <row r="1" spans="1:11" ht="15">
      <c r="A1" s="3"/>
      <c r="B1" s="2"/>
      <c r="C1" s="2"/>
      <c r="D1" s="2"/>
      <c r="E1" s="2"/>
      <c r="F1" s="2"/>
      <c r="G1" s="2"/>
      <c r="H1" s="2"/>
      <c r="I1" s="2"/>
      <c r="J1" s="2"/>
      <c r="K1" s="2"/>
    </row>
    <row r="2" spans="1:11" ht="33.75" customHeight="1">
      <c r="A2" s="870" t="s">
        <v>902</v>
      </c>
      <c r="B2" s="871"/>
      <c r="C2" s="871"/>
      <c r="D2" s="871"/>
      <c r="E2" s="871"/>
      <c r="F2" s="871"/>
      <c r="G2" s="871"/>
      <c r="H2" s="871"/>
      <c r="I2" s="871"/>
      <c r="J2" s="871"/>
      <c r="K2" s="871"/>
    </row>
    <row r="3" spans="1:11" ht="22.5" customHeight="1">
      <c r="A3" s="765" t="s">
        <v>6</v>
      </c>
      <c r="B3" s="778">
        <v>2012</v>
      </c>
      <c r="C3" s="866"/>
      <c r="D3" s="778">
        <v>2013</v>
      </c>
      <c r="E3" s="866"/>
      <c r="F3" s="778">
        <v>2014</v>
      </c>
      <c r="G3" s="865"/>
      <c r="H3" s="778">
        <v>2015</v>
      </c>
      <c r="I3" s="866"/>
      <c r="J3" s="778">
        <v>2016</v>
      </c>
      <c r="K3" s="865"/>
    </row>
    <row r="4" spans="1:11" ht="47.25" customHeight="1" thickBot="1">
      <c r="A4" s="774"/>
      <c r="B4" s="55" t="s">
        <v>372</v>
      </c>
      <c r="C4" s="55" t="s">
        <v>405</v>
      </c>
      <c r="D4" s="55" t="s">
        <v>372</v>
      </c>
      <c r="E4" s="55" t="s">
        <v>405</v>
      </c>
      <c r="F4" s="55" t="s">
        <v>372</v>
      </c>
      <c r="G4" s="190" t="s">
        <v>405</v>
      </c>
      <c r="H4" s="55" t="s">
        <v>372</v>
      </c>
      <c r="I4" s="55" t="s">
        <v>405</v>
      </c>
      <c r="J4" s="55" t="s">
        <v>372</v>
      </c>
      <c r="K4" s="190" t="s">
        <v>405</v>
      </c>
    </row>
    <row r="5" spans="1:11" ht="21" customHeight="1">
      <c r="A5" s="218" t="s">
        <v>4</v>
      </c>
      <c r="B5" s="52">
        <v>7729</v>
      </c>
      <c r="C5" s="52">
        <v>4910</v>
      </c>
      <c r="D5" s="389">
        <v>5830</v>
      </c>
      <c r="E5" s="389">
        <v>4560</v>
      </c>
      <c r="F5" s="390">
        <v>5687</v>
      </c>
      <c r="G5" s="392">
        <v>4263</v>
      </c>
      <c r="H5" s="389">
        <v>7867</v>
      </c>
      <c r="I5" s="389">
        <v>4675</v>
      </c>
      <c r="J5" s="390">
        <v>7849</v>
      </c>
      <c r="K5" s="392">
        <v>5208</v>
      </c>
    </row>
    <row r="6" spans="1:11" ht="15">
      <c r="A6" s="219" t="s">
        <v>335</v>
      </c>
      <c r="B6" s="52"/>
      <c r="C6" s="52"/>
      <c r="D6" s="63"/>
      <c r="E6" s="63"/>
      <c r="F6" s="63"/>
      <c r="G6" s="51"/>
      <c r="H6" s="63"/>
      <c r="I6" s="63"/>
      <c r="J6" s="63"/>
      <c r="K6" s="51"/>
    </row>
    <row r="7" spans="1:11" ht="15">
      <c r="A7" s="219" t="s">
        <v>549</v>
      </c>
      <c r="B7" s="51"/>
      <c r="C7" s="51"/>
      <c r="D7" s="63"/>
      <c r="E7" s="63"/>
      <c r="F7" s="63"/>
      <c r="G7" s="51"/>
      <c r="H7" s="63"/>
      <c r="I7" s="63"/>
      <c r="J7" s="63"/>
      <c r="K7" s="51"/>
    </row>
    <row r="8" spans="1:11" ht="15">
      <c r="A8" s="220" t="s">
        <v>351</v>
      </c>
      <c r="B8" s="51">
        <v>326</v>
      </c>
      <c r="C8" s="51">
        <v>326</v>
      </c>
      <c r="D8" s="63">
        <v>282</v>
      </c>
      <c r="E8" s="63">
        <v>255</v>
      </c>
      <c r="F8" s="391">
        <v>289</v>
      </c>
      <c r="G8" s="393">
        <v>254</v>
      </c>
      <c r="H8" s="63">
        <v>241</v>
      </c>
      <c r="I8" s="63">
        <v>241</v>
      </c>
      <c r="J8" s="391">
        <v>369</v>
      </c>
      <c r="K8" s="393">
        <v>343</v>
      </c>
    </row>
    <row r="9" spans="1:11" ht="15">
      <c r="A9" s="220" t="s">
        <v>352</v>
      </c>
      <c r="B9" s="51">
        <v>248</v>
      </c>
      <c r="C9" s="51">
        <v>248</v>
      </c>
      <c r="D9" s="63">
        <v>254</v>
      </c>
      <c r="E9" s="63">
        <v>250</v>
      </c>
      <c r="F9" s="391">
        <v>314</v>
      </c>
      <c r="G9" s="393">
        <v>232</v>
      </c>
      <c r="H9" s="63">
        <v>292</v>
      </c>
      <c r="I9" s="63">
        <v>292</v>
      </c>
      <c r="J9" s="391">
        <v>297</v>
      </c>
      <c r="K9" s="393">
        <v>294</v>
      </c>
    </row>
    <row r="10" spans="1:11" ht="15">
      <c r="A10" s="220" t="s">
        <v>353</v>
      </c>
      <c r="B10" s="51">
        <v>214</v>
      </c>
      <c r="C10" s="51">
        <v>214</v>
      </c>
      <c r="D10" s="63">
        <v>195</v>
      </c>
      <c r="E10" s="63">
        <v>195</v>
      </c>
      <c r="F10" s="391">
        <v>159</v>
      </c>
      <c r="G10" s="393">
        <v>159</v>
      </c>
      <c r="H10" s="63">
        <v>197</v>
      </c>
      <c r="I10" s="63">
        <v>197</v>
      </c>
      <c r="J10" s="391">
        <v>213</v>
      </c>
      <c r="K10" s="393">
        <v>213</v>
      </c>
    </row>
    <row r="11" spans="1:11" ht="15">
      <c r="A11" s="220" t="s">
        <v>354</v>
      </c>
      <c r="B11" s="51">
        <v>84</v>
      </c>
      <c r="C11" s="51">
        <v>44</v>
      </c>
      <c r="D11" s="63">
        <v>62</v>
      </c>
      <c r="E11" s="63">
        <v>62</v>
      </c>
      <c r="F11" s="391">
        <v>62</v>
      </c>
      <c r="G11" s="393">
        <v>62</v>
      </c>
      <c r="H11" s="63">
        <v>54</v>
      </c>
      <c r="I11" s="63">
        <v>54</v>
      </c>
      <c r="J11" s="391">
        <v>68</v>
      </c>
      <c r="K11" s="393">
        <v>65</v>
      </c>
    </row>
    <row r="12" spans="1:11" ht="15">
      <c r="A12" s="220" t="s">
        <v>355</v>
      </c>
      <c r="B12" s="51">
        <v>71</v>
      </c>
      <c r="C12" s="51">
        <v>71</v>
      </c>
      <c r="D12" s="63">
        <v>71</v>
      </c>
      <c r="E12" s="63">
        <v>71</v>
      </c>
      <c r="F12" s="391">
        <v>48</v>
      </c>
      <c r="G12" s="393">
        <v>48</v>
      </c>
      <c r="H12" s="63">
        <v>48</v>
      </c>
      <c r="I12" s="63">
        <v>48</v>
      </c>
      <c r="J12" s="391">
        <v>107</v>
      </c>
      <c r="K12" s="393">
        <v>62</v>
      </c>
    </row>
    <row r="13" spans="1:11" ht="15">
      <c r="A13" s="220" t="s">
        <v>359</v>
      </c>
      <c r="B13" s="51">
        <v>121</v>
      </c>
      <c r="C13" s="51">
        <v>97</v>
      </c>
      <c r="D13" s="63">
        <v>100</v>
      </c>
      <c r="E13" s="63">
        <v>100</v>
      </c>
      <c r="F13" s="391">
        <v>122</v>
      </c>
      <c r="G13" s="393">
        <v>98</v>
      </c>
      <c r="H13" s="63">
        <v>94</v>
      </c>
      <c r="I13" s="63">
        <v>94</v>
      </c>
      <c r="J13" s="391">
        <v>94</v>
      </c>
      <c r="K13" s="393">
        <v>94</v>
      </c>
    </row>
    <row r="14" spans="1:11" ht="15">
      <c r="A14" s="220" t="s">
        <v>356</v>
      </c>
      <c r="B14" s="51">
        <v>243</v>
      </c>
      <c r="C14" s="51">
        <v>203</v>
      </c>
      <c r="D14" s="63">
        <v>143</v>
      </c>
      <c r="E14" s="63">
        <v>143</v>
      </c>
      <c r="F14" s="391">
        <v>128</v>
      </c>
      <c r="G14" s="393">
        <v>103</v>
      </c>
      <c r="H14" s="63">
        <v>176</v>
      </c>
      <c r="I14" s="63">
        <v>146</v>
      </c>
      <c r="J14" s="391">
        <v>160</v>
      </c>
      <c r="K14" s="393">
        <v>130</v>
      </c>
    </row>
    <row r="15" spans="1:11" ht="15">
      <c r="A15" s="220" t="s">
        <v>357</v>
      </c>
      <c r="B15" s="51">
        <v>253</v>
      </c>
      <c r="C15" s="51">
        <v>253</v>
      </c>
      <c r="D15" s="63">
        <v>195</v>
      </c>
      <c r="E15" s="63">
        <v>195</v>
      </c>
      <c r="F15" s="391">
        <v>194</v>
      </c>
      <c r="G15" s="393">
        <v>194</v>
      </c>
      <c r="H15" s="63">
        <v>176</v>
      </c>
      <c r="I15" s="63">
        <v>176</v>
      </c>
      <c r="J15" s="391">
        <v>237</v>
      </c>
      <c r="K15" s="393">
        <v>237</v>
      </c>
    </row>
    <row r="16" spans="1:11" ht="15">
      <c r="A16" s="220" t="s">
        <v>358</v>
      </c>
      <c r="B16" s="51">
        <v>961</v>
      </c>
      <c r="C16" s="51">
        <v>849</v>
      </c>
      <c r="D16" s="63">
        <v>744</v>
      </c>
      <c r="E16" s="63">
        <v>744</v>
      </c>
      <c r="F16" s="391">
        <v>751</v>
      </c>
      <c r="G16" s="393">
        <v>751</v>
      </c>
      <c r="H16" s="63">
        <v>896</v>
      </c>
      <c r="I16" s="63">
        <v>736</v>
      </c>
      <c r="J16" s="391">
        <v>955</v>
      </c>
      <c r="K16" s="393">
        <v>955</v>
      </c>
    </row>
    <row r="17" spans="1:11" ht="15">
      <c r="A17" s="220" t="s">
        <v>360</v>
      </c>
      <c r="B17" s="51">
        <v>282</v>
      </c>
      <c r="C17" s="51">
        <v>254</v>
      </c>
      <c r="D17" s="63">
        <v>352</v>
      </c>
      <c r="E17" s="63">
        <v>228</v>
      </c>
      <c r="F17" s="391">
        <v>247</v>
      </c>
      <c r="G17" s="393">
        <v>193</v>
      </c>
      <c r="H17" s="63">
        <v>204</v>
      </c>
      <c r="I17" s="63">
        <v>204</v>
      </c>
      <c r="J17" s="391">
        <v>189</v>
      </c>
      <c r="K17" s="393">
        <v>172</v>
      </c>
    </row>
    <row r="18" spans="1:11" ht="15">
      <c r="A18" s="220" t="s">
        <v>361</v>
      </c>
      <c r="B18" s="51">
        <v>312</v>
      </c>
      <c r="C18" s="51">
        <v>312</v>
      </c>
      <c r="D18" s="63">
        <v>332</v>
      </c>
      <c r="E18" s="63">
        <v>332</v>
      </c>
      <c r="F18" s="391">
        <v>299</v>
      </c>
      <c r="G18" s="393">
        <v>299</v>
      </c>
      <c r="H18" s="63">
        <v>235</v>
      </c>
      <c r="I18" s="63">
        <v>235</v>
      </c>
      <c r="J18" s="391">
        <v>305</v>
      </c>
      <c r="K18" s="393">
        <v>305</v>
      </c>
    </row>
    <row r="19" spans="1:11" ht="15">
      <c r="A19" s="220" t="s">
        <v>362</v>
      </c>
      <c r="B19" s="51">
        <v>118</v>
      </c>
      <c r="C19" s="51">
        <v>118</v>
      </c>
      <c r="D19" s="63">
        <v>80</v>
      </c>
      <c r="E19" s="63">
        <v>80</v>
      </c>
      <c r="F19" s="391">
        <v>89</v>
      </c>
      <c r="G19" s="393">
        <v>89</v>
      </c>
      <c r="H19" s="63">
        <v>94</v>
      </c>
      <c r="I19" s="63">
        <v>94</v>
      </c>
      <c r="J19" s="391">
        <v>107</v>
      </c>
      <c r="K19" s="393">
        <v>107</v>
      </c>
    </row>
    <row r="20" spans="1:11" ht="15">
      <c r="A20" s="220" t="s">
        <v>363</v>
      </c>
      <c r="B20" s="51">
        <v>54</v>
      </c>
      <c r="C20" s="51">
        <v>54</v>
      </c>
      <c r="D20" s="63">
        <v>84</v>
      </c>
      <c r="E20" s="63">
        <v>84</v>
      </c>
      <c r="F20" s="391">
        <v>95</v>
      </c>
      <c r="G20" s="393">
        <v>95</v>
      </c>
      <c r="H20" s="63">
        <v>58</v>
      </c>
      <c r="I20" s="63">
        <v>58</v>
      </c>
      <c r="J20" s="391">
        <v>68</v>
      </c>
      <c r="K20" s="393">
        <v>68</v>
      </c>
    </row>
    <row r="21" spans="1:11" ht="15">
      <c r="A21" s="220" t="s">
        <v>364</v>
      </c>
      <c r="B21" s="51">
        <v>313</v>
      </c>
      <c r="C21" s="51">
        <v>277</v>
      </c>
      <c r="D21" s="63">
        <v>361</v>
      </c>
      <c r="E21" s="63">
        <v>264</v>
      </c>
      <c r="F21" s="391">
        <v>306</v>
      </c>
      <c r="G21" s="393">
        <v>269</v>
      </c>
      <c r="H21" s="63">
        <v>411</v>
      </c>
      <c r="I21" s="63">
        <v>306</v>
      </c>
      <c r="J21" s="391">
        <v>448</v>
      </c>
      <c r="K21" s="393">
        <v>239</v>
      </c>
    </row>
    <row r="22" spans="1:11" ht="15">
      <c r="A22" s="220" t="s">
        <v>365</v>
      </c>
      <c r="B22" s="51">
        <v>141</v>
      </c>
      <c r="C22" s="51">
        <v>136</v>
      </c>
      <c r="D22" s="63">
        <v>114</v>
      </c>
      <c r="E22" s="63">
        <v>114</v>
      </c>
      <c r="F22" s="391">
        <v>81</v>
      </c>
      <c r="G22" s="393">
        <v>65</v>
      </c>
      <c r="H22" s="63">
        <v>133</v>
      </c>
      <c r="I22" s="63">
        <v>109</v>
      </c>
      <c r="J22" s="391">
        <v>294</v>
      </c>
      <c r="K22" s="393">
        <v>218</v>
      </c>
    </row>
    <row r="23" spans="1:11" ht="15">
      <c r="A23" s="220" t="s">
        <v>366</v>
      </c>
      <c r="B23" s="51">
        <v>99</v>
      </c>
      <c r="C23" s="51">
        <v>99</v>
      </c>
      <c r="D23" s="63">
        <v>85</v>
      </c>
      <c r="E23" s="63">
        <v>85</v>
      </c>
      <c r="F23" s="391">
        <v>80</v>
      </c>
      <c r="G23" s="393">
        <v>80</v>
      </c>
      <c r="H23" s="63">
        <v>130</v>
      </c>
      <c r="I23" s="63">
        <v>106</v>
      </c>
      <c r="J23" s="391">
        <v>135</v>
      </c>
      <c r="K23" s="393">
        <v>135</v>
      </c>
    </row>
    <row r="24" spans="1:11" ht="15">
      <c r="A24" s="220" t="s">
        <v>367</v>
      </c>
      <c r="B24" s="51">
        <v>270</v>
      </c>
      <c r="C24" s="51">
        <v>158</v>
      </c>
      <c r="D24" s="63">
        <v>138</v>
      </c>
      <c r="E24" s="63">
        <v>138</v>
      </c>
      <c r="F24" s="391">
        <v>153</v>
      </c>
      <c r="G24" s="393">
        <v>153</v>
      </c>
      <c r="H24" s="63">
        <v>206</v>
      </c>
      <c r="I24" s="63">
        <v>162</v>
      </c>
      <c r="J24" s="391">
        <v>221</v>
      </c>
      <c r="K24" s="393">
        <v>163</v>
      </c>
    </row>
    <row r="25" spans="1:11" ht="15">
      <c r="A25" s="220" t="s">
        <v>368</v>
      </c>
      <c r="B25" s="51">
        <v>165</v>
      </c>
      <c r="C25" s="51">
        <v>165</v>
      </c>
      <c r="D25" s="63">
        <v>145</v>
      </c>
      <c r="E25" s="63">
        <v>115</v>
      </c>
      <c r="F25" s="391">
        <v>115</v>
      </c>
      <c r="G25" s="393">
        <v>115</v>
      </c>
      <c r="H25" s="63">
        <v>99</v>
      </c>
      <c r="I25" s="63">
        <v>99</v>
      </c>
      <c r="J25" s="391">
        <v>107</v>
      </c>
      <c r="K25" s="393">
        <v>107</v>
      </c>
    </row>
    <row r="26" spans="1:11" ht="15">
      <c r="A26" s="220" t="s">
        <v>369</v>
      </c>
      <c r="B26" s="51">
        <v>108</v>
      </c>
      <c r="C26" s="51">
        <v>108</v>
      </c>
      <c r="D26" s="63">
        <v>117</v>
      </c>
      <c r="E26" s="63">
        <v>117</v>
      </c>
      <c r="F26" s="391">
        <v>84</v>
      </c>
      <c r="G26" s="393">
        <v>84</v>
      </c>
      <c r="H26" s="63">
        <v>70</v>
      </c>
      <c r="I26" s="63">
        <v>70</v>
      </c>
      <c r="J26" s="391">
        <v>127</v>
      </c>
      <c r="K26" s="393">
        <v>127</v>
      </c>
    </row>
    <row r="27" spans="1:11" ht="15">
      <c r="A27" s="220" t="s">
        <v>370</v>
      </c>
      <c r="B27" s="51">
        <v>306</v>
      </c>
      <c r="C27" s="51">
        <v>306</v>
      </c>
      <c r="D27" s="63">
        <v>259</v>
      </c>
      <c r="E27" s="63">
        <v>259</v>
      </c>
      <c r="F27" s="391">
        <v>196</v>
      </c>
      <c r="G27" s="393">
        <v>196</v>
      </c>
      <c r="H27" s="63">
        <v>221</v>
      </c>
      <c r="I27" s="63">
        <v>221</v>
      </c>
      <c r="J27" s="391">
        <v>222</v>
      </c>
      <c r="K27" s="393">
        <v>222</v>
      </c>
    </row>
    <row r="28" spans="1:11" ht="15">
      <c r="A28" s="219" t="s">
        <v>550</v>
      </c>
      <c r="B28" s="51"/>
      <c r="C28" s="51"/>
      <c r="D28" s="63"/>
      <c r="E28" s="63"/>
      <c r="F28" s="63"/>
      <c r="G28" s="51"/>
      <c r="H28" s="63"/>
      <c r="I28" s="63"/>
      <c r="J28" s="63"/>
      <c r="K28" s="51"/>
    </row>
    <row r="29" spans="1:11" ht="15">
      <c r="A29" s="220" t="s">
        <v>52</v>
      </c>
      <c r="B29" s="51">
        <v>535</v>
      </c>
      <c r="C29" s="51">
        <v>289</v>
      </c>
      <c r="D29" s="63">
        <v>489</v>
      </c>
      <c r="E29" s="63">
        <v>369</v>
      </c>
      <c r="F29" s="391">
        <v>299</v>
      </c>
      <c r="G29" s="393">
        <v>156</v>
      </c>
      <c r="H29" s="63">
        <v>227</v>
      </c>
      <c r="I29" s="63">
        <v>54</v>
      </c>
      <c r="J29" s="391">
        <v>216</v>
      </c>
      <c r="K29" s="393">
        <v>135</v>
      </c>
    </row>
    <row r="30" spans="1:11" ht="15">
      <c r="A30" s="220" t="s">
        <v>107</v>
      </c>
      <c r="B30" s="51">
        <v>80</v>
      </c>
      <c r="C30" s="51">
        <v>54</v>
      </c>
      <c r="D30" s="63">
        <v>24</v>
      </c>
      <c r="E30" s="63">
        <v>24</v>
      </c>
      <c r="F30" s="391">
        <v>52</v>
      </c>
      <c r="G30" s="393">
        <v>24</v>
      </c>
      <c r="H30" s="63">
        <v>121</v>
      </c>
      <c r="I30" s="63">
        <v>42</v>
      </c>
      <c r="J30" s="391">
        <v>50</v>
      </c>
      <c r="K30" s="393">
        <v>50</v>
      </c>
    </row>
    <row r="31" spans="1:11" ht="15">
      <c r="A31" s="220" t="s">
        <v>303</v>
      </c>
      <c r="B31" s="51">
        <v>2171</v>
      </c>
      <c r="C31" s="51">
        <v>235</v>
      </c>
      <c r="D31" s="63">
        <v>1181</v>
      </c>
      <c r="E31" s="63">
        <v>313</v>
      </c>
      <c r="F31" s="391">
        <v>1494</v>
      </c>
      <c r="G31" s="393">
        <v>514</v>
      </c>
      <c r="H31" s="63">
        <v>3187</v>
      </c>
      <c r="I31" s="63">
        <v>851</v>
      </c>
      <c r="J31" s="391">
        <v>2758</v>
      </c>
      <c r="K31" s="393">
        <v>669</v>
      </c>
    </row>
    <row r="32" spans="1:11" ht="15">
      <c r="A32" s="220" t="s">
        <v>156</v>
      </c>
      <c r="B32" s="51">
        <v>254</v>
      </c>
      <c r="C32" s="51">
        <v>40</v>
      </c>
      <c r="D32" s="63">
        <v>23</v>
      </c>
      <c r="E32" s="63">
        <v>23</v>
      </c>
      <c r="F32" s="391">
        <v>30</v>
      </c>
      <c r="G32" s="393">
        <v>30</v>
      </c>
      <c r="H32" s="63">
        <v>297</v>
      </c>
      <c r="I32" s="63">
        <v>80</v>
      </c>
      <c r="J32" s="391">
        <v>102</v>
      </c>
      <c r="K32" s="393">
        <v>98</v>
      </c>
    </row>
    <row r="34" spans="1:11" ht="18.75" customHeight="1">
      <c r="A34" s="869" t="s">
        <v>831</v>
      </c>
      <c r="B34" s="869"/>
      <c r="C34" s="869"/>
      <c r="D34" s="869"/>
      <c r="E34" s="869"/>
      <c r="F34" s="869"/>
      <c r="G34" s="869"/>
      <c r="H34" s="869"/>
      <c r="I34" s="869"/>
      <c r="J34" s="869"/>
      <c r="K34" s="869"/>
    </row>
    <row r="35" spans="1:11" ht="14.25">
      <c r="A35" s="869"/>
      <c r="B35" s="869"/>
      <c r="C35" s="869"/>
      <c r="D35" s="869"/>
      <c r="E35" s="869"/>
      <c r="F35" s="869"/>
      <c r="G35" s="869"/>
      <c r="H35" s="869"/>
      <c r="I35" s="869"/>
      <c r="J35" s="869"/>
      <c r="K35" s="869"/>
    </row>
  </sheetData>
  <mergeCells count="8">
    <mergeCell ref="A34:K35"/>
    <mergeCell ref="A2:K2"/>
    <mergeCell ref="A3:A4"/>
    <mergeCell ref="B3:C3"/>
    <mergeCell ref="D3:E3"/>
    <mergeCell ref="F3:G3"/>
    <mergeCell ref="H3:I3"/>
    <mergeCell ref="J3:K3"/>
  </mergeCells>
  <printOptions/>
  <pageMargins left="0.7" right="0.7" top="0.75" bottom="0.75" header="0.3" footer="0.3"/>
  <pageSetup horizontalDpi="600" verticalDpi="600" orientation="landscape" paperSize="9" scale="7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90" zoomScaleNormal="90" workbookViewId="0" topLeftCell="A1">
      <pane ySplit="4" topLeftCell="A5" activePane="bottomLeft" state="frozen"/>
      <selection pane="bottomLeft" activeCell="A1" sqref="A1"/>
    </sheetView>
  </sheetViews>
  <sheetFormatPr defaultColWidth="8.796875" defaultRowHeight="14.25"/>
  <cols>
    <col min="1" max="1" width="28.19921875" style="0" customWidth="1"/>
    <col min="2" max="2" width="3.09765625" style="0" customWidth="1"/>
    <col min="3" max="3" width="9.3984375" style="0" customWidth="1"/>
    <col min="4" max="4" width="18.8984375" style="0" customWidth="1"/>
    <col min="5" max="5" width="9.3984375" style="0" customWidth="1"/>
    <col min="6" max="6" width="18.8984375" style="0" customWidth="1"/>
    <col min="7" max="7" width="17.5" style="0" customWidth="1"/>
  </cols>
  <sheetData>
    <row r="1" spans="1:7" ht="15">
      <c r="A1" s="6"/>
      <c r="B1" s="6"/>
      <c r="C1" s="1"/>
      <c r="D1" s="1"/>
      <c r="E1" s="1"/>
      <c r="F1" s="1"/>
      <c r="G1" s="1"/>
    </row>
    <row r="2" spans="1:7" ht="34.5" customHeight="1">
      <c r="A2" s="756" t="s">
        <v>832</v>
      </c>
      <c r="B2" s="756"/>
      <c r="C2" s="798"/>
      <c r="D2" s="798"/>
      <c r="E2" s="798"/>
      <c r="F2" s="798"/>
      <c r="G2" s="798"/>
    </row>
    <row r="3" spans="1:7" ht="81.75" customHeight="1">
      <c r="A3" s="872" t="s">
        <v>432</v>
      </c>
      <c r="B3" s="873"/>
      <c r="C3" s="785" t="s">
        <v>416</v>
      </c>
      <c r="D3" s="799"/>
      <c r="E3" s="784" t="s">
        <v>417</v>
      </c>
      <c r="F3" s="784"/>
      <c r="G3" s="182" t="s">
        <v>418</v>
      </c>
    </row>
    <row r="4" spans="1:7" ht="60" customHeight="1" thickBot="1">
      <c r="A4" s="874"/>
      <c r="B4" s="875"/>
      <c r="C4" s="41" t="s">
        <v>524</v>
      </c>
      <c r="D4" s="41" t="s">
        <v>536</v>
      </c>
      <c r="E4" s="41" t="s">
        <v>524</v>
      </c>
      <c r="F4" s="41" t="s">
        <v>536</v>
      </c>
      <c r="G4" s="222" t="s">
        <v>524</v>
      </c>
    </row>
    <row r="5" spans="1:7" ht="21" customHeight="1">
      <c r="A5" s="218" t="s">
        <v>4</v>
      </c>
      <c r="B5" s="109" t="s">
        <v>14</v>
      </c>
      <c r="C5" s="389">
        <v>7593</v>
      </c>
      <c r="D5" s="291">
        <v>104.3318846305808</v>
      </c>
      <c r="E5" s="394">
        <v>251</v>
      </c>
      <c r="F5" s="395">
        <v>97.11952191235059</v>
      </c>
      <c r="G5" s="396">
        <v>5</v>
      </c>
    </row>
    <row r="6" spans="1:7" ht="15">
      <c r="A6" s="181"/>
      <c r="B6" s="109" t="s">
        <v>15</v>
      </c>
      <c r="C6" s="390">
        <v>4995</v>
      </c>
      <c r="D6" s="291">
        <v>128.5035035035035</v>
      </c>
      <c r="E6" s="397">
        <v>208</v>
      </c>
      <c r="F6" s="398">
        <v>109.70192307692308</v>
      </c>
      <c r="G6" s="396">
        <v>5</v>
      </c>
    </row>
    <row r="7" spans="1:7" ht="15">
      <c r="A7" s="219" t="s">
        <v>335</v>
      </c>
      <c r="B7" s="148"/>
      <c r="C7" s="66"/>
      <c r="D7" s="50"/>
      <c r="E7" s="49"/>
      <c r="F7" s="50"/>
      <c r="G7" s="49"/>
    </row>
    <row r="8" spans="1:7" ht="15">
      <c r="A8" s="219" t="s">
        <v>549</v>
      </c>
      <c r="B8" s="110"/>
      <c r="C8" s="49"/>
      <c r="D8" s="50"/>
      <c r="E8" s="49"/>
      <c r="F8" s="50"/>
      <c r="G8" s="49"/>
    </row>
    <row r="9" spans="1:7" ht="15">
      <c r="A9" s="220" t="s">
        <v>307</v>
      </c>
      <c r="B9" s="110" t="s">
        <v>14</v>
      </c>
      <c r="C9" s="393">
        <v>367</v>
      </c>
      <c r="D9" s="296">
        <v>134.47956403269754</v>
      </c>
      <c r="E9" s="51" t="s">
        <v>421</v>
      </c>
      <c r="F9" s="51" t="s">
        <v>421</v>
      </c>
      <c r="G9" s="47">
        <v>2</v>
      </c>
    </row>
    <row r="10" spans="1:7" ht="15">
      <c r="A10" s="220"/>
      <c r="B10" s="110" t="s">
        <v>15</v>
      </c>
      <c r="C10" s="681">
        <v>341</v>
      </c>
      <c r="D10" s="299">
        <v>140.26979472140764</v>
      </c>
      <c r="E10" s="113" t="s">
        <v>421</v>
      </c>
      <c r="F10" s="51" t="s">
        <v>421</v>
      </c>
      <c r="G10" s="47">
        <v>2</v>
      </c>
    </row>
    <row r="11" spans="1:7" ht="15">
      <c r="A11" s="220" t="s">
        <v>308</v>
      </c>
      <c r="B11" s="110" t="s">
        <v>14</v>
      </c>
      <c r="C11" s="393">
        <v>263</v>
      </c>
      <c r="D11" s="299">
        <v>121.87832699619771</v>
      </c>
      <c r="E11" s="314">
        <v>34</v>
      </c>
      <c r="F11" s="360">
        <v>143</v>
      </c>
      <c r="G11" s="361" t="s">
        <v>421</v>
      </c>
    </row>
    <row r="12" spans="1:7" ht="15">
      <c r="A12" s="220"/>
      <c r="B12" s="110" t="s">
        <v>15</v>
      </c>
      <c r="C12" s="681">
        <v>260</v>
      </c>
      <c r="D12" s="299">
        <v>121.68846153846154</v>
      </c>
      <c r="E12" s="314">
        <v>34</v>
      </c>
      <c r="F12" s="360">
        <v>143</v>
      </c>
      <c r="G12" s="361" t="s">
        <v>421</v>
      </c>
    </row>
    <row r="13" spans="1:7" ht="15">
      <c r="A13" s="220" t="s">
        <v>309</v>
      </c>
      <c r="B13" s="110" t="s">
        <v>14</v>
      </c>
      <c r="C13" s="393">
        <v>199</v>
      </c>
      <c r="D13" s="299">
        <v>124.90954773869346</v>
      </c>
      <c r="E13" s="314">
        <v>13</v>
      </c>
      <c r="F13" s="360">
        <v>124.23076923076923</v>
      </c>
      <c r="G13" s="361">
        <v>1</v>
      </c>
    </row>
    <row r="14" spans="1:7" ht="15">
      <c r="A14" s="220"/>
      <c r="B14" s="110" t="s">
        <v>15</v>
      </c>
      <c r="C14" s="681">
        <v>199</v>
      </c>
      <c r="D14" s="299">
        <v>124.90954773869346</v>
      </c>
      <c r="E14" s="314">
        <v>13</v>
      </c>
      <c r="F14" s="360">
        <v>124.23076923076923</v>
      </c>
      <c r="G14" s="361">
        <v>1</v>
      </c>
    </row>
    <row r="15" spans="1:7" ht="15">
      <c r="A15" s="220" t="s">
        <v>310</v>
      </c>
      <c r="B15" s="110" t="s">
        <v>14</v>
      </c>
      <c r="C15" s="393">
        <v>61</v>
      </c>
      <c r="D15" s="299">
        <v>128.7377049180328</v>
      </c>
      <c r="E15" s="314">
        <v>7</v>
      </c>
      <c r="F15" s="360">
        <v>76.85714285714286</v>
      </c>
      <c r="G15" s="361" t="s">
        <v>421</v>
      </c>
    </row>
    <row r="16" spans="1:7" ht="15">
      <c r="A16" s="220"/>
      <c r="B16" s="110" t="s">
        <v>15</v>
      </c>
      <c r="C16" s="681">
        <v>58</v>
      </c>
      <c r="D16" s="299">
        <v>133.29310344827587</v>
      </c>
      <c r="E16" s="314">
        <v>7</v>
      </c>
      <c r="F16" s="360">
        <v>76.85714285714286</v>
      </c>
      <c r="G16" s="361" t="s">
        <v>421</v>
      </c>
    </row>
    <row r="17" spans="1:7" ht="15">
      <c r="A17" s="220" t="s">
        <v>311</v>
      </c>
      <c r="B17" s="110" t="s">
        <v>14</v>
      </c>
      <c r="C17" s="393">
        <v>105</v>
      </c>
      <c r="D17" s="299">
        <v>117.68571428571428</v>
      </c>
      <c r="E17" s="314">
        <v>2</v>
      </c>
      <c r="F17" s="360">
        <v>111</v>
      </c>
      <c r="G17" s="51" t="s">
        <v>421</v>
      </c>
    </row>
    <row r="18" spans="1:7" ht="15">
      <c r="A18" s="220"/>
      <c r="B18" s="110" t="s">
        <v>15</v>
      </c>
      <c r="C18" s="681">
        <v>60</v>
      </c>
      <c r="D18" s="299">
        <v>161.7</v>
      </c>
      <c r="E18" s="314">
        <v>2</v>
      </c>
      <c r="F18" s="360">
        <v>111</v>
      </c>
      <c r="G18" s="51" t="s">
        <v>421</v>
      </c>
    </row>
    <row r="19" spans="1:7" ht="15">
      <c r="A19" s="220" t="s">
        <v>312</v>
      </c>
      <c r="B19" s="110" t="s">
        <v>14</v>
      </c>
      <c r="C19" s="393">
        <v>85</v>
      </c>
      <c r="D19" s="299">
        <v>141.95294117647057</v>
      </c>
      <c r="E19" s="314">
        <v>9</v>
      </c>
      <c r="F19" s="360">
        <v>119.55555555555556</v>
      </c>
      <c r="G19" s="51" t="s">
        <v>421</v>
      </c>
    </row>
    <row r="20" spans="1:7" ht="15">
      <c r="A20" s="220"/>
      <c r="B20" s="110" t="s">
        <v>15</v>
      </c>
      <c r="C20" s="681">
        <v>85</v>
      </c>
      <c r="D20" s="299">
        <v>141.95294117647057</v>
      </c>
      <c r="E20" s="314">
        <v>9</v>
      </c>
      <c r="F20" s="360">
        <v>119.55555555555556</v>
      </c>
      <c r="G20" s="51" t="s">
        <v>421</v>
      </c>
    </row>
    <row r="21" spans="1:7" ht="15">
      <c r="A21" s="220" t="s">
        <v>313</v>
      </c>
      <c r="B21" s="110" t="s">
        <v>14</v>
      </c>
      <c r="C21" s="393">
        <v>158</v>
      </c>
      <c r="D21" s="299">
        <v>125.31645569620254</v>
      </c>
      <c r="E21" s="314">
        <v>2</v>
      </c>
      <c r="F21" s="48">
        <v>50.5</v>
      </c>
      <c r="G21" s="362" t="s">
        <v>421</v>
      </c>
    </row>
    <row r="22" spans="1:7" ht="15">
      <c r="A22" s="220"/>
      <c r="B22" s="110" t="s">
        <v>15</v>
      </c>
      <c r="C22" s="681">
        <v>128</v>
      </c>
      <c r="D22" s="299">
        <v>142.34375</v>
      </c>
      <c r="E22" s="314">
        <v>2</v>
      </c>
      <c r="F22" s="48">
        <v>50.5</v>
      </c>
      <c r="G22" s="362" t="s">
        <v>421</v>
      </c>
    </row>
    <row r="23" spans="1:7" ht="15">
      <c r="A23" s="220" t="s">
        <v>314</v>
      </c>
      <c r="B23" s="110" t="s">
        <v>14</v>
      </c>
      <c r="C23" s="393">
        <v>236</v>
      </c>
      <c r="D23" s="299">
        <v>123.0042372881356</v>
      </c>
      <c r="E23" s="314">
        <v>1</v>
      </c>
      <c r="F23" s="360">
        <v>98</v>
      </c>
      <c r="G23" s="361" t="s">
        <v>421</v>
      </c>
    </row>
    <row r="24" spans="1:7" ht="15">
      <c r="A24" s="220"/>
      <c r="B24" s="110" t="s">
        <v>15</v>
      </c>
      <c r="C24" s="681">
        <v>236</v>
      </c>
      <c r="D24" s="299">
        <v>123.0042372881356</v>
      </c>
      <c r="E24" s="314">
        <v>1</v>
      </c>
      <c r="F24" s="360">
        <v>98</v>
      </c>
      <c r="G24" s="361" t="s">
        <v>421</v>
      </c>
    </row>
    <row r="25" spans="1:7" ht="15">
      <c r="A25" s="220" t="s">
        <v>315</v>
      </c>
      <c r="B25" s="110" t="s">
        <v>14</v>
      </c>
      <c r="C25" s="393">
        <v>931</v>
      </c>
      <c r="D25" s="299">
        <v>146.65198711063374</v>
      </c>
      <c r="E25" s="314">
        <v>24</v>
      </c>
      <c r="F25" s="360">
        <v>110.04166666666667</v>
      </c>
      <c r="G25" s="361" t="s">
        <v>421</v>
      </c>
    </row>
    <row r="26" spans="1:7" ht="15">
      <c r="A26" s="220"/>
      <c r="B26" s="110" t="s">
        <v>15</v>
      </c>
      <c r="C26" s="681">
        <v>931</v>
      </c>
      <c r="D26" s="299">
        <v>146.65198711063374</v>
      </c>
      <c r="E26" s="314">
        <v>24</v>
      </c>
      <c r="F26" s="360">
        <v>110.04166666666667</v>
      </c>
      <c r="G26" s="361" t="s">
        <v>421</v>
      </c>
    </row>
    <row r="27" spans="1:7" ht="15">
      <c r="A27" s="220" t="s">
        <v>316</v>
      </c>
      <c r="B27" s="110" t="s">
        <v>14</v>
      </c>
      <c r="C27" s="393">
        <v>161</v>
      </c>
      <c r="D27" s="299">
        <v>128.92546583850933</v>
      </c>
      <c r="E27" s="314">
        <v>28</v>
      </c>
      <c r="F27" s="360">
        <v>83.35714285714286</v>
      </c>
      <c r="G27" s="51" t="s">
        <v>421</v>
      </c>
    </row>
    <row r="28" spans="1:7" ht="15">
      <c r="A28" s="220"/>
      <c r="B28" s="110" t="s">
        <v>15</v>
      </c>
      <c r="C28" s="681">
        <v>154</v>
      </c>
      <c r="D28" s="299">
        <v>132.8181818181818</v>
      </c>
      <c r="E28" s="314">
        <v>18</v>
      </c>
      <c r="F28" s="360">
        <v>105.77777777777777</v>
      </c>
      <c r="G28" s="51" t="s">
        <v>421</v>
      </c>
    </row>
    <row r="29" spans="1:7" ht="15">
      <c r="A29" s="220" t="s">
        <v>317</v>
      </c>
      <c r="B29" s="110" t="s">
        <v>14</v>
      </c>
      <c r="C29" s="393">
        <v>293</v>
      </c>
      <c r="D29" s="299">
        <v>144.9692832764505</v>
      </c>
      <c r="E29" s="314">
        <v>12</v>
      </c>
      <c r="F29" s="360">
        <v>120.58333333333333</v>
      </c>
      <c r="G29" s="361" t="s">
        <v>421</v>
      </c>
    </row>
    <row r="30" spans="1:7" ht="15">
      <c r="A30" s="220"/>
      <c r="B30" s="110" t="s">
        <v>15</v>
      </c>
      <c r="C30" s="681">
        <v>293</v>
      </c>
      <c r="D30" s="299">
        <v>144.9692832764505</v>
      </c>
      <c r="E30" s="314">
        <v>12</v>
      </c>
      <c r="F30" s="360">
        <v>120.58333333333333</v>
      </c>
      <c r="G30" s="361" t="s">
        <v>421</v>
      </c>
    </row>
    <row r="31" spans="1:7" ht="15">
      <c r="A31" s="220" t="s">
        <v>318</v>
      </c>
      <c r="B31" s="110" t="s">
        <v>14</v>
      </c>
      <c r="C31" s="393">
        <v>106</v>
      </c>
      <c r="D31" s="299">
        <v>153.97169811320754</v>
      </c>
      <c r="E31" s="314">
        <v>1</v>
      </c>
      <c r="F31" s="360">
        <v>72</v>
      </c>
      <c r="G31" s="361" t="s">
        <v>421</v>
      </c>
    </row>
    <row r="32" spans="1:7" ht="15">
      <c r="A32" s="220"/>
      <c r="B32" s="110" t="s">
        <v>15</v>
      </c>
      <c r="C32" s="681">
        <v>106</v>
      </c>
      <c r="D32" s="299">
        <v>153.97169811320754</v>
      </c>
      <c r="E32" s="314">
        <v>1</v>
      </c>
      <c r="F32" s="360">
        <v>72</v>
      </c>
      <c r="G32" s="361" t="s">
        <v>421</v>
      </c>
    </row>
    <row r="33" spans="1:7" ht="15">
      <c r="A33" s="220" t="s">
        <v>319</v>
      </c>
      <c r="B33" s="110" t="s">
        <v>14</v>
      </c>
      <c r="C33" s="393">
        <v>68</v>
      </c>
      <c r="D33" s="299">
        <v>130.02941176470588</v>
      </c>
      <c r="E33" s="683" t="s">
        <v>421</v>
      </c>
      <c r="F33" s="51" t="s">
        <v>421</v>
      </c>
      <c r="G33" s="362" t="s">
        <v>421</v>
      </c>
    </row>
    <row r="34" spans="1:7" ht="15">
      <c r="A34" s="220"/>
      <c r="B34" s="110" t="s">
        <v>15</v>
      </c>
      <c r="C34" s="681">
        <v>68</v>
      </c>
      <c r="D34" s="299">
        <v>130.02941176470588</v>
      </c>
      <c r="E34" s="683" t="s">
        <v>421</v>
      </c>
      <c r="F34" s="51" t="s">
        <v>421</v>
      </c>
      <c r="G34" s="362" t="s">
        <v>421</v>
      </c>
    </row>
    <row r="35" spans="1:7" ht="15">
      <c r="A35" s="220" t="s">
        <v>320</v>
      </c>
      <c r="B35" s="110" t="s">
        <v>14</v>
      </c>
      <c r="C35" s="393">
        <v>434</v>
      </c>
      <c r="D35" s="299">
        <v>103.71658986175115</v>
      </c>
      <c r="E35" s="314">
        <v>14</v>
      </c>
      <c r="F35" s="360">
        <v>102.07142857142857</v>
      </c>
      <c r="G35" s="361" t="s">
        <v>421</v>
      </c>
    </row>
    <row r="36" spans="1:7" ht="15">
      <c r="A36" s="220"/>
      <c r="B36" s="110" t="s">
        <v>15</v>
      </c>
      <c r="C36" s="681">
        <v>225</v>
      </c>
      <c r="D36" s="299">
        <v>139.10222222222222</v>
      </c>
      <c r="E36" s="314">
        <v>14</v>
      </c>
      <c r="F36" s="360">
        <v>102.07142857142857</v>
      </c>
      <c r="G36" s="361" t="s">
        <v>421</v>
      </c>
    </row>
    <row r="37" spans="1:7" ht="15">
      <c r="A37" s="220" t="s">
        <v>321</v>
      </c>
      <c r="B37" s="110" t="s">
        <v>14</v>
      </c>
      <c r="C37" s="393">
        <v>262</v>
      </c>
      <c r="D37" s="299">
        <v>102.04198473282443</v>
      </c>
      <c r="E37" s="314">
        <v>32</v>
      </c>
      <c r="F37" s="48">
        <v>33.34375</v>
      </c>
      <c r="G37" s="362" t="s">
        <v>421</v>
      </c>
    </row>
    <row r="38" spans="1:7" ht="15">
      <c r="A38" s="220"/>
      <c r="B38" s="110" t="s">
        <v>15</v>
      </c>
      <c r="C38" s="681">
        <v>218</v>
      </c>
      <c r="D38" s="299">
        <v>111.38990825688073</v>
      </c>
      <c r="E38" s="683" t="s">
        <v>421</v>
      </c>
      <c r="F38" s="51" t="s">
        <v>421</v>
      </c>
      <c r="G38" s="362" t="s">
        <v>421</v>
      </c>
    </row>
    <row r="39" spans="1:7" ht="15">
      <c r="A39" s="220" t="s">
        <v>322</v>
      </c>
      <c r="B39" s="110" t="s">
        <v>14</v>
      </c>
      <c r="C39" s="393">
        <v>133</v>
      </c>
      <c r="D39" s="299">
        <v>145.75187969924812</v>
      </c>
      <c r="E39" s="314">
        <v>2</v>
      </c>
      <c r="F39" s="48">
        <v>120</v>
      </c>
      <c r="G39" s="362" t="s">
        <v>421</v>
      </c>
    </row>
    <row r="40" spans="1:7" ht="15">
      <c r="A40" s="220"/>
      <c r="B40" s="110" t="s">
        <v>15</v>
      </c>
      <c r="C40" s="681">
        <v>133</v>
      </c>
      <c r="D40" s="299">
        <v>145.75187969924812</v>
      </c>
      <c r="E40" s="314">
        <v>2</v>
      </c>
      <c r="F40" s="48">
        <v>120</v>
      </c>
      <c r="G40" s="362" t="s">
        <v>421</v>
      </c>
    </row>
    <row r="41" spans="1:7" ht="15">
      <c r="A41" s="220" t="s">
        <v>323</v>
      </c>
      <c r="B41" s="110" t="s">
        <v>14</v>
      </c>
      <c r="C41" s="393">
        <v>217</v>
      </c>
      <c r="D41" s="299">
        <v>111.38248847926268</v>
      </c>
      <c r="E41" s="314">
        <v>4</v>
      </c>
      <c r="F41" s="360">
        <v>124</v>
      </c>
      <c r="G41" s="361" t="s">
        <v>421</v>
      </c>
    </row>
    <row r="42" spans="1:7" ht="15">
      <c r="A42" s="220"/>
      <c r="B42" s="110" t="s">
        <v>15</v>
      </c>
      <c r="C42" s="681">
        <v>159</v>
      </c>
      <c r="D42" s="299">
        <v>132.1069182389937</v>
      </c>
      <c r="E42" s="314">
        <v>4</v>
      </c>
      <c r="F42" s="360">
        <v>124</v>
      </c>
      <c r="G42" s="361" t="s">
        <v>421</v>
      </c>
    </row>
    <row r="43" spans="1:7" ht="15">
      <c r="A43" s="220" t="s">
        <v>324</v>
      </c>
      <c r="B43" s="110" t="s">
        <v>14</v>
      </c>
      <c r="C43" s="393">
        <v>105</v>
      </c>
      <c r="D43" s="299">
        <v>150.58095238095237</v>
      </c>
      <c r="E43" s="683" t="s">
        <v>421</v>
      </c>
      <c r="F43" s="51" t="s">
        <v>421</v>
      </c>
      <c r="G43" s="361">
        <v>2</v>
      </c>
    </row>
    <row r="44" spans="1:7" ht="15">
      <c r="A44" s="220"/>
      <c r="B44" s="110" t="s">
        <v>15</v>
      </c>
      <c r="C44" s="681">
        <v>105</v>
      </c>
      <c r="D44" s="299">
        <v>150.58095238095237</v>
      </c>
      <c r="E44" s="683" t="s">
        <v>421</v>
      </c>
      <c r="F44" s="51" t="s">
        <v>421</v>
      </c>
      <c r="G44" s="361">
        <v>2</v>
      </c>
    </row>
    <row r="45" spans="1:7" ht="15">
      <c r="A45" s="220" t="s">
        <v>325</v>
      </c>
      <c r="B45" s="110" t="s">
        <v>14</v>
      </c>
      <c r="C45" s="393">
        <v>110</v>
      </c>
      <c r="D45" s="299">
        <v>111.58181818181818</v>
      </c>
      <c r="E45" s="314">
        <v>17</v>
      </c>
      <c r="F45" s="360">
        <v>77.3529411764706</v>
      </c>
      <c r="G45" s="361" t="s">
        <v>421</v>
      </c>
    </row>
    <row r="46" spans="1:7" ht="15">
      <c r="A46" s="220"/>
      <c r="B46" s="110" t="s">
        <v>15</v>
      </c>
      <c r="C46" s="681">
        <v>110</v>
      </c>
      <c r="D46" s="299">
        <v>111.58181818181818</v>
      </c>
      <c r="E46" s="314">
        <v>17</v>
      </c>
      <c r="F46" s="360">
        <v>77.3529411764706</v>
      </c>
      <c r="G46" s="361" t="s">
        <v>421</v>
      </c>
    </row>
    <row r="47" spans="1:7" ht="15">
      <c r="A47" s="220" t="s">
        <v>326</v>
      </c>
      <c r="B47" s="110" t="s">
        <v>14</v>
      </c>
      <c r="C47" s="393">
        <v>214</v>
      </c>
      <c r="D47" s="299">
        <v>136.7710280373832</v>
      </c>
      <c r="E47" s="314">
        <v>8</v>
      </c>
      <c r="F47" s="360">
        <v>138.25</v>
      </c>
      <c r="G47" s="361" t="s">
        <v>421</v>
      </c>
    </row>
    <row r="48" spans="1:7" ht="15">
      <c r="A48" s="220"/>
      <c r="B48" s="110" t="s">
        <v>15</v>
      </c>
      <c r="C48" s="681">
        <v>214</v>
      </c>
      <c r="D48" s="299">
        <v>136.7710280373832</v>
      </c>
      <c r="E48" s="314">
        <v>8</v>
      </c>
      <c r="F48" s="360">
        <v>138.25</v>
      </c>
      <c r="G48" s="361" t="s">
        <v>421</v>
      </c>
    </row>
    <row r="49" spans="1:7" ht="15">
      <c r="A49" s="219" t="s">
        <v>550</v>
      </c>
      <c r="B49" s="110"/>
      <c r="C49" s="682"/>
      <c r="D49" s="97"/>
      <c r="E49" s="314"/>
      <c r="F49" s="48"/>
      <c r="G49" s="47"/>
    </row>
    <row r="50" spans="1:7" ht="15">
      <c r="A50" s="220" t="s">
        <v>327</v>
      </c>
      <c r="B50" s="110" t="s">
        <v>14</v>
      </c>
      <c r="C50" s="51">
        <v>209</v>
      </c>
      <c r="D50" s="299">
        <v>81.74162679425838</v>
      </c>
      <c r="E50" s="314">
        <v>7</v>
      </c>
      <c r="F50" s="360">
        <v>64.57142857142857</v>
      </c>
      <c r="G50" s="51" t="s">
        <v>421</v>
      </c>
    </row>
    <row r="51" spans="1:7" ht="15">
      <c r="A51" s="220"/>
      <c r="B51" s="110" t="s">
        <v>15</v>
      </c>
      <c r="C51" s="681">
        <v>129</v>
      </c>
      <c r="D51" s="299">
        <v>99.75968992248062</v>
      </c>
      <c r="E51" s="314">
        <v>6</v>
      </c>
      <c r="F51" s="48">
        <v>65</v>
      </c>
      <c r="G51" s="51" t="s">
        <v>421</v>
      </c>
    </row>
    <row r="52" spans="1:7" ht="15">
      <c r="A52" s="220" t="s">
        <v>328</v>
      </c>
      <c r="B52" s="110" t="s">
        <v>14</v>
      </c>
      <c r="C52" s="393">
        <v>43</v>
      </c>
      <c r="D52" s="299">
        <v>142.34883720930233</v>
      </c>
      <c r="E52" s="684">
        <v>7</v>
      </c>
      <c r="F52" s="360">
        <v>91.28571428571429</v>
      </c>
      <c r="G52" s="361" t="s">
        <v>421</v>
      </c>
    </row>
    <row r="53" spans="1:7" ht="15">
      <c r="A53" s="220"/>
      <c r="B53" s="110" t="s">
        <v>15</v>
      </c>
      <c r="C53" s="681">
        <v>43</v>
      </c>
      <c r="D53" s="299">
        <v>142.34883720930233</v>
      </c>
      <c r="E53" s="684">
        <v>7</v>
      </c>
      <c r="F53" s="360">
        <v>91.28571428571429</v>
      </c>
      <c r="G53" s="361" t="s">
        <v>421</v>
      </c>
    </row>
    <row r="54" spans="1:7" ht="15">
      <c r="A54" s="220" t="s">
        <v>329</v>
      </c>
      <c r="B54" s="110" t="s">
        <v>14</v>
      </c>
      <c r="C54" s="393">
        <v>2731</v>
      </c>
      <c r="D54" s="299">
        <v>63.80556572683999</v>
      </c>
      <c r="E54" s="684">
        <v>27</v>
      </c>
      <c r="F54" s="48">
        <v>97.29629629629629</v>
      </c>
      <c r="G54" s="362" t="s">
        <v>421</v>
      </c>
    </row>
    <row r="55" spans="1:7" ht="15">
      <c r="A55" s="220"/>
      <c r="B55" s="110" t="s">
        <v>15</v>
      </c>
      <c r="C55" s="681">
        <v>642</v>
      </c>
      <c r="D55" s="299">
        <v>85.0233644859813</v>
      </c>
      <c r="E55" s="684">
        <v>27</v>
      </c>
      <c r="F55" s="48">
        <v>97.29629629629629</v>
      </c>
      <c r="G55" s="362" t="s">
        <v>421</v>
      </c>
    </row>
    <row r="56" spans="1:7" ht="15">
      <c r="A56" s="220" t="s">
        <v>330</v>
      </c>
      <c r="B56" s="110" t="s">
        <v>14</v>
      </c>
      <c r="C56" s="393">
        <v>102</v>
      </c>
      <c r="D56" s="299">
        <v>95.86274509803921</v>
      </c>
      <c r="E56" s="684" t="s">
        <v>421</v>
      </c>
      <c r="F56" s="48" t="s">
        <v>421</v>
      </c>
      <c r="G56" s="362" t="s">
        <v>421</v>
      </c>
    </row>
    <row r="57" spans="1:7" ht="15">
      <c r="A57" s="220"/>
      <c r="B57" s="110" t="s">
        <v>15</v>
      </c>
      <c r="C57" s="681">
        <v>98</v>
      </c>
      <c r="D57" s="299">
        <v>94.62244897959184</v>
      </c>
      <c r="E57" s="684" t="s">
        <v>421</v>
      </c>
      <c r="F57" s="48" t="s">
        <v>421</v>
      </c>
      <c r="G57" s="362" t="s">
        <v>421</v>
      </c>
    </row>
  </sheetData>
  <mergeCells count="4">
    <mergeCell ref="A2:G2"/>
    <mergeCell ref="A3:B4"/>
    <mergeCell ref="C3:D3"/>
    <mergeCell ref="E3:F3"/>
  </mergeCell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topLeftCell="A1">
      <pane ySplit="5" topLeftCell="A6" activePane="bottomLeft" state="frozen"/>
      <selection pane="bottomLeft" activeCell="A1" sqref="A1"/>
    </sheetView>
  </sheetViews>
  <sheetFormatPr defaultColWidth="8.796875" defaultRowHeight="14.25"/>
  <cols>
    <col min="2" max="11" width="12.5" style="0" customWidth="1"/>
  </cols>
  <sheetData>
    <row r="1" spans="1:11" ht="15">
      <c r="A1" s="6"/>
      <c r="B1" s="7"/>
      <c r="C1" s="7"/>
      <c r="D1" s="7"/>
      <c r="E1" s="7"/>
      <c r="F1" s="7"/>
      <c r="G1" s="7"/>
      <c r="H1" s="7"/>
      <c r="I1" s="7"/>
      <c r="J1" s="7"/>
      <c r="K1" s="7"/>
    </row>
    <row r="2" spans="1:11" ht="18" customHeight="1">
      <c r="A2" s="756" t="s">
        <v>583</v>
      </c>
      <c r="B2" s="756"/>
      <c r="C2" s="756"/>
      <c r="D2" s="756"/>
      <c r="E2" s="756"/>
      <c r="F2" s="756"/>
      <c r="G2" s="756"/>
      <c r="H2" s="756"/>
      <c r="I2" s="756"/>
      <c r="J2" s="756"/>
      <c r="K2" s="756"/>
    </row>
    <row r="3" spans="1:11" ht="35.25" customHeight="1">
      <c r="A3" s="757" t="s">
        <v>434</v>
      </c>
      <c r="B3" s="760" t="s">
        <v>402</v>
      </c>
      <c r="C3" s="757"/>
      <c r="D3" s="762" t="s">
        <v>431</v>
      </c>
      <c r="E3" s="757"/>
      <c r="F3" s="762" t="s">
        <v>403</v>
      </c>
      <c r="G3" s="757"/>
      <c r="H3" s="764" t="s">
        <v>400</v>
      </c>
      <c r="I3" s="765"/>
      <c r="J3" s="764" t="s">
        <v>401</v>
      </c>
      <c r="K3" s="768"/>
    </row>
    <row r="4" spans="1:11" ht="35.25" customHeight="1">
      <c r="A4" s="758"/>
      <c r="B4" s="761"/>
      <c r="C4" s="758"/>
      <c r="D4" s="763"/>
      <c r="E4" s="758"/>
      <c r="F4" s="763"/>
      <c r="G4" s="758"/>
      <c r="H4" s="766"/>
      <c r="I4" s="767"/>
      <c r="J4" s="766"/>
      <c r="K4" s="769"/>
    </row>
    <row r="5" spans="1:11" ht="18" customHeight="1" thickBot="1">
      <c r="A5" s="759"/>
      <c r="B5" s="252" t="s">
        <v>407</v>
      </c>
      <c r="C5" s="253" t="s">
        <v>408</v>
      </c>
      <c r="D5" s="252" t="s">
        <v>407</v>
      </c>
      <c r="E5" s="253" t="s">
        <v>11</v>
      </c>
      <c r="F5" s="252" t="s">
        <v>407</v>
      </c>
      <c r="G5" s="254" t="s">
        <v>11</v>
      </c>
      <c r="H5" s="252" t="s">
        <v>407</v>
      </c>
      <c r="I5" s="254" t="s">
        <v>11</v>
      </c>
      <c r="J5" s="252" t="s">
        <v>407</v>
      </c>
      <c r="K5" s="255" t="s">
        <v>11</v>
      </c>
    </row>
    <row r="6" spans="1:11" ht="15">
      <c r="A6" s="67">
        <v>1995</v>
      </c>
      <c r="B6" s="184">
        <v>7033</v>
      </c>
      <c r="C6" s="43">
        <v>10.485746660305344</v>
      </c>
      <c r="D6" s="43">
        <v>82.453433812029</v>
      </c>
      <c r="E6" s="43">
        <v>89.57848282442748</v>
      </c>
      <c r="F6" s="43">
        <v>4.356746765249538</v>
      </c>
      <c r="G6" s="60">
        <v>4.448741650763359</v>
      </c>
      <c r="H6" s="43">
        <v>3.1335587523330153</v>
      </c>
      <c r="I6" s="60">
        <v>1.7381751379381085</v>
      </c>
      <c r="J6" s="46">
        <v>580.5200165084607</v>
      </c>
      <c r="K6" s="46">
        <v>323.89258309550365</v>
      </c>
    </row>
    <row r="7" spans="1:11" ht="15">
      <c r="A7" s="67">
        <v>1996</v>
      </c>
      <c r="B7" s="65">
        <v>4745</v>
      </c>
      <c r="C7" s="44">
        <v>7.637212296797038</v>
      </c>
      <c r="D7" s="44">
        <v>87.06765015806111</v>
      </c>
      <c r="E7" s="44">
        <v>92.08536938676967</v>
      </c>
      <c r="F7" s="44">
        <v>4.449104320337197</v>
      </c>
      <c r="G7" s="59">
        <v>4.474746499275712</v>
      </c>
      <c r="H7" s="44">
        <v>2.1147396686387894</v>
      </c>
      <c r="I7" s="59">
        <v>1.6088344666255407</v>
      </c>
      <c r="J7" s="47">
        <v>399.5453014482991</v>
      </c>
      <c r="K7" s="47">
        <v>305.09573219538305</v>
      </c>
    </row>
    <row r="8" spans="1:11" ht="15">
      <c r="A8" s="67">
        <v>1997</v>
      </c>
      <c r="B8" s="65">
        <v>4734</v>
      </c>
      <c r="C8" s="44">
        <v>6.422814967573874</v>
      </c>
      <c r="D8" s="44">
        <v>86.57562315166878</v>
      </c>
      <c r="E8" s="44">
        <v>93.34994437359238</v>
      </c>
      <c r="F8" s="44">
        <v>4.435572454583862</v>
      </c>
      <c r="G8" s="59">
        <v>4.449447806148753</v>
      </c>
      <c r="H8" s="44">
        <v>2.1099763909063314</v>
      </c>
      <c r="I8" s="59">
        <v>1.9070158862449216</v>
      </c>
      <c r="J8" s="47">
        <v>388.1600524762217</v>
      </c>
      <c r="K8" s="47">
        <v>359.80473517207713</v>
      </c>
    </row>
    <row r="9" spans="1:11" ht="15">
      <c r="A9" s="67">
        <v>1998</v>
      </c>
      <c r="B9" s="138">
        <v>4921</v>
      </c>
      <c r="C9" s="43">
        <v>6.1059135915825</v>
      </c>
      <c r="D9" s="43">
        <v>80.66165413533835</v>
      </c>
      <c r="E9" s="43">
        <v>93.35826488324193</v>
      </c>
      <c r="F9" s="43">
        <v>4.132086974192237</v>
      </c>
      <c r="G9" s="60">
        <v>4.33418120455617</v>
      </c>
      <c r="H9" s="43">
        <v>2.1956997125199504</v>
      </c>
      <c r="I9" s="60">
        <v>2.084355707040358</v>
      </c>
      <c r="J9" s="46">
        <v>401.51762402088775</v>
      </c>
      <c r="K9" s="46">
        <v>384.82547868022726</v>
      </c>
    </row>
    <row r="10" spans="1:11" ht="15">
      <c r="A10" s="67">
        <v>1999</v>
      </c>
      <c r="B10" s="138">
        <v>4250</v>
      </c>
      <c r="C10" s="43">
        <v>5.184254504202296</v>
      </c>
      <c r="D10" s="43">
        <v>74.43576470588235</v>
      </c>
      <c r="E10" s="43">
        <v>87.31648348967418</v>
      </c>
      <c r="F10" s="43">
        <v>3.921411764705882</v>
      </c>
      <c r="G10" s="60">
        <v>4.0800082948072065</v>
      </c>
      <c r="H10" s="43">
        <v>1.8996518943775669</v>
      </c>
      <c r="I10" s="60">
        <v>2.1208618855282007</v>
      </c>
      <c r="J10" s="46">
        <v>325.0726633012085</v>
      </c>
      <c r="K10" s="46">
        <v>373.65427214468684</v>
      </c>
    </row>
    <row r="11" spans="1:11" ht="15">
      <c r="A11" s="67">
        <v>2000</v>
      </c>
      <c r="B11" s="65">
        <v>3009</v>
      </c>
      <c r="C11" s="59">
        <v>3.4275364795133787</v>
      </c>
      <c r="D11" s="59">
        <v>85.09737454303756</v>
      </c>
      <c r="E11" s="59">
        <v>89.67752224082744</v>
      </c>
      <c r="F11" s="59">
        <v>4.178796942505816</v>
      </c>
      <c r="G11" s="59">
        <v>3.9992140245361036</v>
      </c>
      <c r="H11" s="59">
        <v>1.363131660216443</v>
      </c>
      <c r="I11" s="59">
        <v>2.294780589003879</v>
      </c>
      <c r="J11" s="65">
        <v>239.55099116312394</v>
      </c>
      <c r="K11" s="47">
        <v>415.7660430973242</v>
      </c>
    </row>
    <row r="12" spans="1:11" ht="15">
      <c r="A12" s="67">
        <v>2001</v>
      </c>
      <c r="B12" s="65">
        <v>4934</v>
      </c>
      <c r="C12" s="59">
        <v>4.656166542414148</v>
      </c>
      <c r="D12" s="59">
        <v>78.89927036886907</v>
      </c>
      <c r="E12" s="59">
        <v>86.0478922683477</v>
      </c>
      <c r="F12" s="59">
        <v>3.974057559789218</v>
      </c>
      <c r="G12" s="59">
        <v>3.8438193022356018</v>
      </c>
      <c r="H12" s="59">
        <v>2.2382812322795176</v>
      </c>
      <c r="I12" s="59">
        <v>2.7703218678620756</v>
      </c>
      <c r="J12" s="65">
        <v>427.07521855795034</v>
      </c>
      <c r="K12" s="47">
        <v>543.0807392298151</v>
      </c>
    </row>
    <row r="13" spans="1:11" ht="15">
      <c r="A13" s="67">
        <v>2002</v>
      </c>
      <c r="B13" s="65">
        <v>3377</v>
      </c>
      <c r="C13" s="59">
        <v>3.460218248885701</v>
      </c>
      <c r="D13" s="59">
        <v>98.8282499259698</v>
      </c>
      <c r="E13" s="59">
        <v>99.30629642912035</v>
      </c>
      <c r="F13" s="59">
        <v>4.654427006218537</v>
      </c>
      <c r="G13" s="59">
        <v>4.247594651365336</v>
      </c>
      <c r="H13" s="59">
        <v>1.5356812840605651</v>
      </c>
      <c r="I13" s="59">
        <v>2.5526844434500555</v>
      </c>
      <c r="J13" s="65">
        <v>285.1714237459889</v>
      </c>
      <c r="K13" s="47">
        <v>508.47943314142805</v>
      </c>
    </row>
    <row r="14" spans="1:11" ht="15">
      <c r="A14" s="67">
        <v>2003</v>
      </c>
      <c r="B14" s="65">
        <v>6005</v>
      </c>
      <c r="C14" s="44">
        <v>3.6911596572538508</v>
      </c>
      <c r="D14" s="44">
        <v>115.27260616153205</v>
      </c>
      <c r="E14" s="44">
        <v>115.79659589638936</v>
      </c>
      <c r="F14" s="44">
        <v>5.101415487094088</v>
      </c>
      <c r="G14" s="59">
        <v>4.828030684877617</v>
      </c>
      <c r="H14" s="44">
        <v>2.737404293416919</v>
      </c>
      <c r="I14" s="59">
        <v>4.259333580258052</v>
      </c>
      <c r="J14" s="47">
        <v>502.8470942890638</v>
      </c>
      <c r="K14" s="47">
        <v>832.3833693194028</v>
      </c>
    </row>
    <row r="15" spans="1:11" ht="15">
      <c r="A15" s="67">
        <v>2004</v>
      </c>
      <c r="B15" s="65">
        <v>4137</v>
      </c>
      <c r="C15" s="44">
        <v>3.826410277754655</v>
      </c>
      <c r="D15" s="44">
        <v>115.64853758762388</v>
      </c>
      <c r="E15" s="44">
        <v>107.47409750548017</v>
      </c>
      <c r="F15" s="44">
        <v>5.022238336959149</v>
      </c>
      <c r="G15" s="59">
        <v>4.4635256250173425</v>
      </c>
      <c r="H15" s="44">
        <v>1.8908386877387544</v>
      </c>
      <c r="I15" s="59">
        <v>2.8317520925544515</v>
      </c>
      <c r="J15" s="47">
        <v>346.27940068636474</v>
      </c>
      <c r="K15" s="47">
        <v>563.6260321961798</v>
      </c>
    </row>
    <row r="16" spans="1:11" ht="15">
      <c r="A16" s="67">
        <v>2005</v>
      </c>
      <c r="B16" s="65">
        <v>5268</v>
      </c>
      <c r="C16" s="44">
        <v>4.618378833307032</v>
      </c>
      <c r="D16" s="44">
        <v>105.65053151100987</v>
      </c>
      <c r="E16" s="44">
        <v>105.29548682341802</v>
      </c>
      <c r="F16" s="44">
        <v>4.73538344722855</v>
      </c>
      <c r="G16" s="59">
        <v>4.364043623866884</v>
      </c>
      <c r="H16" s="44">
        <v>2.414087492799668</v>
      </c>
      <c r="I16" s="59">
        <v>2.989048096956203</v>
      </c>
      <c r="J16" s="47">
        <v>405.4178851777744</v>
      </c>
      <c r="K16" s="47">
        <v>551.2671808849968</v>
      </c>
    </row>
    <row r="17" spans="1:11" ht="15">
      <c r="A17" s="67">
        <v>2006</v>
      </c>
      <c r="B17" s="138">
        <v>4780</v>
      </c>
      <c r="C17" s="43">
        <v>4.143802068433417</v>
      </c>
      <c r="D17" s="43">
        <v>106.66778242677825</v>
      </c>
      <c r="E17" s="43">
        <v>101.61121947413591</v>
      </c>
      <c r="F17" s="43">
        <v>4.765271966527196</v>
      </c>
      <c r="G17" s="60">
        <v>4.233925428900852</v>
      </c>
      <c r="H17" s="43">
        <v>2.1974475589253837</v>
      </c>
      <c r="I17" s="60">
        <v>3.025075056493479</v>
      </c>
      <c r="J17" s="46">
        <v>353.18457218856213</v>
      </c>
      <c r="K17" s="46">
        <v>510.0030506541221</v>
      </c>
    </row>
    <row r="18" spans="1:11" ht="15">
      <c r="A18" s="67">
        <v>2007</v>
      </c>
      <c r="B18" s="65">
        <v>5693</v>
      </c>
      <c r="C18" s="44">
        <v>4.258104085326632</v>
      </c>
      <c r="D18" s="44">
        <v>112.50658703671175</v>
      </c>
      <c r="E18" s="44">
        <v>105.59245463656899</v>
      </c>
      <c r="F18" s="44">
        <v>4.880379413314597</v>
      </c>
      <c r="G18" s="59">
        <v>4.347881045340992</v>
      </c>
      <c r="H18" s="44">
        <v>2.624720319521548</v>
      </c>
      <c r="I18" s="59">
        <v>3.507663861709189</v>
      </c>
      <c r="J18" s="47">
        <v>382.49126578876644</v>
      </c>
      <c r="K18" s="47">
        <v>537.5831316193678</v>
      </c>
    </row>
    <row r="19" spans="1:11" ht="15">
      <c r="A19" s="67">
        <v>2008</v>
      </c>
      <c r="B19" s="65">
        <v>7400</v>
      </c>
      <c r="C19" s="44">
        <v>4.47971717245095</v>
      </c>
      <c r="D19" s="44">
        <v>107.63121621621622</v>
      </c>
      <c r="E19" s="44">
        <v>104.03459068097754</v>
      </c>
      <c r="F19" s="44">
        <v>4.8074324324324325</v>
      </c>
      <c r="G19" s="59">
        <v>4.269884798624606</v>
      </c>
      <c r="H19" s="44">
        <v>3.420483240325464</v>
      </c>
      <c r="I19" s="59">
        <v>4.333859648998533</v>
      </c>
      <c r="J19" s="47">
        <v>499.5949230353767</v>
      </c>
      <c r="K19" s="47">
        <v>640.9033769942268</v>
      </c>
    </row>
    <row r="20" spans="1:11" ht="15">
      <c r="A20" s="67">
        <v>2009</v>
      </c>
      <c r="B20" s="65">
        <v>6087</v>
      </c>
      <c r="C20" s="44">
        <v>3.8043274459069263</v>
      </c>
      <c r="D20" s="44">
        <v>106.20256283883687</v>
      </c>
      <c r="E20" s="44">
        <v>99.6395232559593</v>
      </c>
      <c r="F20" s="44">
        <v>4.651716773451618</v>
      </c>
      <c r="G20" s="59">
        <v>4.098836264546693</v>
      </c>
      <c r="H20" s="44">
        <v>2.818316510788036</v>
      </c>
      <c r="I20" s="59">
        <v>4.193651054169788</v>
      </c>
      <c r="J20" s="47">
        <v>417.2035640849897</v>
      </c>
      <c r="K20" s="47">
        <v>637.9817698988014</v>
      </c>
    </row>
    <row r="21" spans="1:11" ht="15">
      <c r="A21" s="67">
        <v>2010</v>
      </c>
      <c r="B21" s="65">
        <v>5667</v>
      </c>
      <c r="C21" s="44">
        <v>4.171973350020245</v>
      </c>
      <c r="D21" s="44">
        <v>107.7427210164108</v>
      </c>
      <c r="E21" s="44">
        <v>106.09074980675084</v>
      </c>
      <c r="F21" s="44">
        <v>4.647079583553909</v>
      </c>
      <c r="G21" s="59">
        <v>4.301549674237126</v>
      </c>
      <c r="H21" s="44">
        <v>2.6298301724633997</v>
      </c>
      <c r="I21" s="59">
        <v>3.5</v>
      </c>
      <c r="J21" s="47">
        <v>426.02616147947674</v>
      </c>
      <c r="K21" s="47">
        <v>594.8882572688614</v>
      </c>
    </row>
    <row r="22" spans="1:11" ht="15">
      <c r="A22" s="67">
        <v>2011</v>
      </c>
      <c r="B22" s="65">
        <v>6354</v>
      </c>
      <c r="C22" s="44">
        <v>4.852085465125159</v>
      </c>
      <c r="D22" s="44">
        <v>107.70963172804532</v>
      </c>
      <c r="E22" s="44">
        <v>107.11986651801396</v>
      </c>
      <c r="F22" s="44">
        <v>4.661000944287063</v>
      </c>
      <c r="G22" s="59">
        <v>4.352413824701804</v>
      </c>
      <c r="H22" s="44">
        <v>2.9</v>
      </c>
      <c r="I22" s="59">
        <v>3.4284884576831285</v>
      </c>
      <c r="J22" s="47">
        <v>522.9629629629629</v>
      </c>
      <c r="K22" s="47">
        <v>634.2488775663411</v>
      </c>
    </row>
    <row r="23" spans="1:11" ht="15">
      <c r="A23" s="67">
        <v>2012</v>
      </c>
      <c r="B23" s="65">
        <v>7190</v>
      </c>
      <c r="C23" s="44">
        <v>4.7</v>
      </c>
      <c r="D23" s="44">
        <v>102.5</v>
      </c>
      <c r="E23" s="44">
        <v>102.4</v>
      </c>
      <c r="F23" s="44">
        <v>4.5</v>
      </c>
      <c r="G23" s="59">
        <v>4.2</v>
      </c>
      <c r="H23" s="44">
        <v>3.3</v>
      </c>
      <c r="I23" s="59">
        <v>4</v>
      </c>
      <c r="J23" s="47">
        <v>611</v>
      </c>
      <c r="K23" s="47">
        <v>750</v>
      </c>
    </row>
    <row r="24" spans="1:11" ht="15">
      <c r="A24" s="67">
        <v>2013</v>
      </c>
      <c r="B24" s="65">
        <v>6960</v>
      </c>
      <c r="C24" s="44">
        <v>4.8</v>
      </c>
      <c r="D24" s="44">
        <v>100.5</v>
      </c>
      <c r="E24" s="44">
        <v>104.6</v>
      </c>
      <c r="F24" s="44">
        <v>4.5</v>
      </c>
      <c r="G24" s="59">
        <v>4.3</v>
      </c>
      <c r="H24" s="44">
        <v>3.2</v>
      </c>
      <c r="I24" s="59">
        <v>3.8</v>
      </c>
      <c r="J24" s="47">
        <v>671</v>
      </c>
      <c r="K24" s="47">
        <v>805</v>
      </c>
    </row>
    <row r="25" spans="1:11" ht="15">
      <c r="A25" s="67">
        <v>2014</v>
      </c>
      <c r="B25" s="65">
        <v>5694</v>
      </c>
      <c r="C25" s="44">
        <v>4</v>
      </c>
      <c r="D25" s="44">
        <v>109.7</v>
      </c>
      <c r="E25" s="44">
        <v>100.9</v>
      </c>
      <c r="F25" s="44">
        <v>4.7</v>
      </c>
      <c r="G25" s="59">
        <v>4.2</v>
      </c>
      <c r="H25" s="44">
        <v>2.6</v>
      </c>
      <c r="I25" s="59">
        <v>3.7</v>
      </c>
      <c r="J25" s="47">
        <v>522</v>
      </c>
      <c r="K25" s="47">
        <v>760</v>
      </c>
    </row>
    <row r="26" spans="1:11" ht="15">
      <c r="A26" s="67">
        <v>2015</v>
      </c>
      <c r="B26" s="65">
        <v>6229</v>
      </c>
      <c r="C26" s="44">
        <v>4.2</v>
      </c>
      <c r="D26" s="44">
        <v>105.4</v>
      </c>
      <c r="E26" s="44">
        <v>99.8</v>
      </c>
      <c r="F26" s="44">
        <v>4.6</v>
      </c>
      <c r="G26" s="59">
        <v>4.1</v>
      </c>
      <c r="H26" s="44">
        <v>2.9</v>
      </c>
      <c r="I26" s="59">
        <v>3.8</v>
      </c>
      <c r="J26" s="47">
        <v>579</v>
      </c>
      <c r="K26" s="47">
        <v>782</v>
      </c>
    </row>
    <row r="27" spans="1:11" ht="15">
      <c r="A27" s="67">
        <v>2016</v>
      </c>
      <c r="B27" s="65">
        <v>7020</v>
      </c>
      <c r="C27" s="44">
        <v>4.3</v>
      </c>
      <c r="D27" s="44">
        <v>101.7</v>
      </c>
      <c r="E27" s="44">
        <v>94.5</v>
      </c>
      <c r="F27" s="44">
        <v>4.4</v>
      </c>
      <c r="G27" s="59">
        <v>4</v>
      </c>
      <c r="H27" s="44">
        <v>3.3</v>
      </c>
      <c r="I27" s="59">
        <v>4.3</v>
      </c>
      <c r="J27" s="47">
        <v>659</v>
      </c>
      <c r="K27" s="47">
        <v>844</v>
      </c>
    </row>
  </sheetData>
  <mergeCells count="7">
    <mergeCell ref="A2:K2"/>
    <mergeCell ref="A3:A5"/>
    <mergeCell ref="B3:C4"/>
    <mergeCell ref="D3:E4"/>
    <mergeCell ref="F3:G4"/>
    <mergeCell ref="H3:I4"/>
    <mergeCell ref="J3:K4"/>
  </mergeCells>
  <printOptions/>
  <pageMargins left="0.7" right="0.7" top="0.75" bottom="0.75" header="0.3" footer="0.3"/>
  <pageSetup horizontalDpi="600" verticalDpi="600" orientation="landscape" paperSize="9" scale="9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90" zoomScaleNormal="90" workbookViewId="0" topLeftCell="A1">
      <pane ySplit="5" topLeftCell="A6" activePane="bottomLeft" state="frozen"/>
      <selection pane="bottomLeft" activeCell="A1" sqref="A1"/>
    </sheetView>
  </sheetViews>
  <sheetFormatPr defaultColWidth="8.796875" defaultRowHeight="14.25"/>
  <cols>
    <col min="1" max="1" width="32.5" style="0" customWidth="1"/>
    <col min="2" max="2" width="9.3984375" style="0" customWidth="1"/>
    <col min="3" max="3" width="12.5" style="0" customWidth="1"/>
    <col min="4" max="4" width="9.3984375" style="0" customWidth="1"/>
    <col min="5" max="5" width="12.5" style="0" customWidth="1"/>
    <col min="6" max="6" width="9.3984375" style="0" customWidth="1"/>
    <col min="7" max="7" width="12.5" style="0" customWidth="1"/>
    <col min="8" max="8" width="9.3984375" style="0" customWidth="1"/>
    <col min="9" max="9" width="12.5" style="0" customWidth="1"/>
  </cols>
  <sheetData>
    <row r="1" spans="1:9" ht="15">
      <c r="A1" s="14"/>
      <c r="B1" s="14"/>
      <c r="C1" s="130"/>
      <c r="D1" s="130"/>
      <c r="E1" s="19"/>
      <c r="F1" s="19"/>
      <c r="G1" s="19"/>
      <c r="H1" s="19"/>
      <c r="I1" s="19"/>
    </row>
    <row r="2" spans="1:9" ht="33.75" customHeight="1">
      <c r="A2" s="870" t="s">
        <v>833</v>
      </c>
      <c r="B2" s="876"/>
      <c r="C2" s="876"/>
      <c r="D2" s="876"/>
      <c r="E2" s="876"/>
      <c r="F2" s="876"/>
      <c r="G2" s="876"/>
      <c r="H2" s="876"/>
      <c r="I2" s="876"/>
    </row>
    <row r="3" spans="1:9" ht="22.5" customHeight="1">
      <c r="A3" s="768" t="s">
        <v>6</v>
      </c>
      <c r="B3" s="778" t="s">
        <v>331</v>
      </c>
      <c r="C3" s="865"/>
      <c r="D3" s="865"/>
      <c r="E3" s="866"/>
      <c r="F3" s="778" t="s">
        <v>332</v>
      </c>
      <c r="G3" s="865"/>
      <c r="H3" s="865"/>
      <c r="I3" s="865"/>
    </row>
    <row r="4" spans="1:9" ht="34.5" customHeight="1">
      <c r="A4" s="769"/>
      <c r="B4" s="777" t="s">
        <v>372</v>
      </c>
      <c r="C4" s="777"/>
      <c r="D4" s="768" t="s">
        <v>405</v>
      </c>
      <c r="E4" s="765"/>
      <c r="F4" s="777" t="s">
        <v>372</v>
      </c>
      <c r="G4" s="777"/>
      <c r="H4" s="768" t="s">
        <v>405</v>
      </c>
      <c r="I4" s="768"/>
    </row>
    <row r="5" spans="1:9" ht="81" customHeight="1" thickBot="1">
      <c r="A5" s="773"/>
      <c r="B5" s="55" t="s">
        <v>524</v>
      </c>
      <c r="C5" s="133" t="s">
        <v>537</v>
      </c>
      <c r="D5" s="55" t="s">
        <v>524</v>
      </c>
      <c r="E5" s="133" t="s">
        <v>537</v>
      </c>
      <c r="F5" s="55" t="s">
        <v>524</v>
      </c>
      <c r="G5" s="133" t="s">
        <v>537</v>
      </c>
      <c r="H5" s="55" t="s">
        <v>524</v>
      </c>
      <c r="I5" s="277" t="s">
        <v>537</v>
      </c>
    </row>
    <row r="6" spans="1:9" ht="21" customHeight="1">
      <c r="A6" s="218" t="s">
        <v>4</v>
      </c>
      <c r="B6" s="268">
        <v>4217</v>
      </c>
      <c r="C6" s="105">
        <v>143.171923168129</v>
      </c>
      <c r="D6" s="128">
        <v>4137</v>
      </c>
      <c r="E6" s="105">
        <v>143.37128353879623</v>
      </c>
      <c r="F6" s="128">
        <v>3376</v>
      </c>
      <c r="G6" s="105">
        <v>55.8</v>
      </c>
      <c r="H6" s="301">
        <v>858</v>
      </c>
      <c r="I6" s="302">
        <v>56.8</v>
      </c>
    </row>
    <row r="7" spans="1:9" ht="15">
      <c r="A7" s="221" t="s">
        <v>335</v>
      </c>
      <c r="B7" s="128"/>
      <c r="C7" s="105"/>
      <c r="D7" s="128"/>
      <c r="E7" s="105"/>
      <c r="F7" s="128"/>
      <c r="G7" s="105"/>
      <c r="H7" s="301"/>
      <c r="I7" s="302"/>
    </row>
    <row r="8" spans="1:9" ht="15">
      <c r="A8" s="219" t="s">
        <v>549</v>
      </c>
      <c r="B8" s="63"/>
      <c r="C8" s="64"/>
      <c r="D8" s="129"/>
      <c r="E8" s="64"/>
      <c r="F8" s="63"/>
      <c r="G8" s="64"/>
      <c r="H8" s="303"/>
      <c r="I8" s="267"/>
    </row>
    <row r="9" spans="1:9" ht="15">
      <c r="A9" s="220" t="s">
        <v>307</v>
      </c>
      <c r="B9" s="129">
        <v>343</v>
      </c>
      <c r="C9" s="64">
        <v>139.78425655976676</v>
      </c>
      <c r="D9" s="129">
        <v>341</v>
      </c>
      <c r="E9" s="64">
        <v>140.26979472140764</v>
      </c>
      <c r="F9" s="47">
        <v>24</v>
      </c>
      <c r="G9" s="48">
        <v>58.666666666666664</v>
      </c>
      <c r="H9" s="51" t="s">
        <v>421</v>
      </c>
      <c r="I9" s="51" t="s">
        <v>421</v>
      </c>
    </row>
    <row r="10" spans="1:9" ht="15">
      <c r="A10" s="220" t="s">
        <v>308</v>
      </c>
      <c r="B10" s="129">
        <v>195</v>
      </c>
      <c r="C10" s="64">
        <v>144.05128205128204</v>
      </c>
      <c r="D10" s="129">
        <v>192</v>
      </c>
      <c r="E10" s="64">
        <v>144.140625</v>
      </c>
      <c r="F10" s="63">
        <v>68</v>
      </c>
      <c r="G10" s="64">
        <v>58.294117647058826</v>
      </c>
      <c r="H10" s="305">
        <v>68</v>
      </c>
      <c r="I10" s="267">
        <v>58.294117647058826</v>
      </c>
    </row>
    <row r="11" spans="1:9" ht="15">
      <c r="A11" s="220" t="s">
        <v>309</v>
      </c>
      <c r="B11" s="63">
        <v>199</v>
      </c>
      <c r="C11" s="64">
        <v>124.90954773869346</v>
      </c>
      <c r="D11" s="129">
        <v>199</v>
      </c>
      <c r="E11" s="64">
        <v>124.90954773869346</v>
      </c>
      <c r="F11" s="51" t="s">
        <v>421</v>
      </c>
      <c r="G11" s="51" t="s">
        <v>421</v>
      </c>
      <c r="H11" s="51" t="s">
        <v>421</v>
      </c>
      <c r="I11" s="51" t="s">
        <v>421</v>
      </c>
    </row>
    <row r="12" spans="1:9" ht="15">
      <c r="A12" s="220" t="s">
        <v>310</v>
      </c>
      <c r="B12" s="63">
        <v>58</v>
      </c>
      <c r="C12" s="64">
        <v>133.29310344827587</v>
      </c>
      <c r="D12" s="129">
        <v>58</v>
      </c>
      <c r="E12" s="64">
        <v>133.29310344827587</v>
      </c>
      <c r="F12" s="63">
        <v>3</v>
      </c>
      <c r="G12" s="64">
        <v>40.666666666666664</v>
      </c>
      <c r="H12" s="51" t="s">
        <v>421</v>
      </c>
      <c r="I12" s="51" t="s">
        <v>421</v>
      </c>
    </row>
    <row r="13" spans="1:9" ht="15">
      <c r="A13" s="220" t="s">
        <v>311</v>
      </c>
      <c r="B13" s="63">
        <v>60</v>
      </c>
      <c r="C13" s="64">
        <v>161.7</v>
      </c>
      <c r="D13" s="129">
        <v>60</v>
      </c>
      <c r="E13" s="64">
        <v>161.7</v>
      </c>
      <c r="F13" s="47">
        <v>45</v>
      </c>
      <c r="G13" s="48">
        <v>59</v>
      </c>
      <c r="H13" s="51" t="s">
        <v>421</v>
      </c>
      <c r="I13" s="51" t="s">
        <v>421</v>
      </c>
    </row>
    <row r="14" spans="1:9" ht="15">
      <c r="A14" s="220" t="s">
        <v>312</v>
      </c>
      <c r="B14" s="63">
        <v>85</v>
      </c>
      <c r="C14" s="64">
        <v>141.95294117647057</v>
      </c>
      <c r="D14" s="129">
        <v>85</v>
      </c>
      <c r="E14" s="64">
        <v>141.95294117647057</v>
      </c>
      <c r="F14" s="51" t="s">
        <v>421</v>
      </c>
      <c r="G14" s="51" t="s">
        <v>421</v>
      </c>
      <c r="H14" s="51" t="s">
        <v>421</v>
      </c>
      <c r="I14" s="51" t="s">
        <v>421</v>
      </c>
    </row>
    <row r="15" spans="1:9" ht="15">
      <c r="A15" s="220" t="s">
        <v>313</v>
      </c>
      <c r="B15" s="63">
        <v>128</v>
      </c>
      <c r="C15" s="64">
        <v>142.34375</v>
      </c>
      <c r="D15" s="129">
        <v>128</v>
      </c>
      <c r="E15" s="64">
        <v>142.34375</v>
      </c>
      <c r="F15" s="63">
        <v>30</v>
      </c>
      <c r="G15" s="64">
        <v>52.666666666666664</v>
      </c>
      <c r="H15" s="51" t="s">
        <v>421</v>
      </c>
      <c r="I15" s="51" t="s">
        <v>421</v>
      </c>
    </row>
    <row r="16" spans="1:9" ht="15">
      <c r="A16" s="220" t="s">
        <v>314</v>
      </c>
      <c r="B16" s="63">
        <v>236</v>
      </c>
      <c r="C16" s="64">
        <v>123.0042372881356</v>
      </c>
      <c r="D16" s="129">
        <v>236</v>
      </c>
      <c r="E16" s="64">
        <v>123.0042372881356</v>
      </c>
      <c r="F16" s="51" t="s">
        <v>421</v>
      </c>
      <c r="G16" s="51" t="s">
        <v>421</v>
      </c>
      <c r="H16" s="51" t="s">
        <v>421</v>
      </c>
      <c r="I16" s="51" t="s">
        <v>421</v>
      </c>
    </row>
    <row r="17" spans="1:9" ht="15">
      <c r="A17" s="220" t="s">
        <v>315</v>
      </c>
      <c r="B17" s="63">
        <v>889</v>
      </c>
      <c r="C17" s="64">
        <v>150.4105736782902</v>
      </c>
      <c r="D17" s="129">
        <v>889</v>
      </c>
      <c r="E17" s="64">
        <v>150.4105736782902</v>
      </c>
      <c r="F17" s="63">
        <v>42</v>
      </c>
      <c r="G17" s="64">
        <v>67.0952380952381</v>
      </c>
      <c r="H17" s="304">
        <v>42</v>
      </c>
      <c r="I17" s="44">
        <v>67.0952380952381</v>
      </c>
    </row>
    <row r="18" spans="1:9" ht="15">
      <c r="A18" s="220" t="s">
        <v>316</v>
      </c>
      <c r="B18" s="63">
        <v>154</v>
      </c>
      <c r="C18" s="64">
        <v>132.8181818181818</v>
      </c>
      <c r="D18" s="129">
        <v>154</v>
      </c>
      <c r="E18" s="64">
        <v>132.8181818181818</v>
      </c>
      <c r="F18" s="47">
        <v>7</v>
      </c>
      <c r="G18" s="48">
        <v>43.285714285714285</v>
      </c>
      <c r="H18" s="51" t="s">
        <v>421</v>
      </c>
      <c r="I18" s="51" t="s">
        <v>421</v>
      </c>
    </row>
    <row r="19" spans="1:9" ht="15">
      <c r="A19" s="220" t="s">
        <v>317</v>
      </c>
      <c r="B19" s="63">
        <v>293</v>
      </c>
      <c r="C19" s="64">
        <v>144.9692832764505</v>
      </c>
      <c r="D19" s="129">
        <v>293</v>
      </c>
      <c r="E19" s="64">
        <v>144.9692832764505</v>
      </c>
      <c r="F19" s="51" t="s">
        <v>421</v>
      </c>
      <c r="G19" s="51" t="s">
        <v>421</v>
      </c>
      <c r="H19" s="51" t="s">
        <v>421</v>
      </c>
      <c r="I19" s="51" t="s">
        <v>421</v>
      </c>
    </row>
    <row r="20" spans="1:9" ht="15">
      <c r="A20" s="220" t="s">
        <v>318</v>
      </c>
      <c r="B20" s="63">
        <v>106</v>
      </c>
      <c r="C20" s="64">
        <v>153.97169811320754</v>
      </c>
      <c r="D20" s="129">
        <v>106</v>
      </c>
      <c r="E20" s="64">
        <v>153.97169811320754</v>
      </c>
      <c r="F20" s="51" t="s">
        <v>421</v>
      </c>
      <c r="G20" s="51" t="s">
        <v>421</v>
      </c>
      <c r="H20" s="51" t="s">
        <v>421</v>
      </c>
      <c r="I20" s="51" t="s">
        <v>421</v>
      </c>
    </row>
    <row r="21" spans="1:9" ht="15">
      <c r="A21" s="220" t="s">
        <v>319</v>
      </c>
      <c r="B21" s="63">
        <v>68</v>
      </c>
      <c r="C21" s="64">
        <v>130.02941176470588</v>
      </c>
      <c r="D21" s="129">
        <v>68</v>
      </c>
      <c r="E21" s="64">
        <v>130.02941176470588</v>
      </c>
      <c r="F21" s="51" t="s">
        <v>421</v>
      </c>
      <c r="G21" s="51" t="s">
        <v>421</v>
      </c>
      <c r="H21" s="51" t="s">
        <v>421</v>
      </c>
      <c r="I21" s="51" t="s">
        <v>421</v>
      </c>
    </row>
    <row r="22" spans="1:9" ht="15">
      <c r="A22" s="220" t="s">
        <v>320</v>
      </c>
      <c r="B22" s="63">
        <v>203</v>
      </c>
      <c r="C22" s="64">
        <v>147.51724137931035</v>
      </c>
      <c r="D22" s="129">
        <v>203</v>
      </c>
      <c r="E22" s="64">
        <v>147.51724137931035</v>
      </c>
      <c r="F22" s="63">
        <v>231</v>
      </c>
      <c r="G22" s="64">
        <v>65.22510822510823</v>
      </c>
      <c r="H22" s="304">
        <v>22</v>
      </c>
      <c r="I22" s="44">
        <v>61.45454545454545</v>
      </c>
    </row>
    <row r="23" spans="1:9" ht="15">
      <c r="A23" s="220" t="s">
        <v>321</v>
      </c>
      <c r="B23" s="63">
        <v>129</v>
      </c>
      <c r="C23" s="64">
        <v>148.13178294573643</v>
      </c>
      <c r="D23" s="129">
        <v>129</v>
      </c>
      <c r="E23" s="64">
        <v>148.13178294573643</v>
      </c>
      <c r="F23" s="47">
        <v>133</v>
      </c>
      <c r="G23" s="48">
        <v>57.338345864661655</v>
      </c>
      <c r="H23" s="304">
        <v>89</v>
      </c>
      <c r="I23" s="44">
        <v>58.13483146067416</v>
      </c>
    </row>
    <row r="24" spans="1:9" ht="15">
      <c r="A24" s="220" t="s">
        <v>322</v>
      </c>
      <c r="B24" s="63">
        <v>133</v>
      </c>
      <c r="C24" s="64">
        <v>145.75187969924812</v>
      </c>
      <c r="D24" s="129">
        <v>133</v>
      </c>
      <c r="E24" s="64">
        <v>145.75187969924812</v>
      </c>
      <c r="F24" s="51" t="s">
        <v>421</v>
      </c>
      <c r="G24" s="51" t="s">
        <v>421</v>
      </c>
      <c r="H24" s="51" t="s">
        <v>421</v>
      </c>
      <c r="I24" s="51" t="s">
        <v>421</v>
      </c>
    </row>
    <row r="25" spans="1:9" ht="15">
      <c r="A25" s="220" t="s">
        <v>323</v>
      </c>
      <c r="B25" s="63">
        <v>159</v>
      </c>
      <c r="C25" s="64">
        <v>132.1069182389937</v>
      </c>
      <c r="D25" s="129">
        <v>159</v>
      </c>
      <c r="E25" s="64">
        <v>132.1069182389937</v>
      </c>
      <c r="F25" s="63">
        <v>58</v>
      </c>
      <c r="G25" s="64">
        <v>54.56896551724138</v>
      </c>
      <c r="H25" s="51" t="s">
        <v>421</v>
      </c>
      <c r="I25" s="51" t="s">
        <v>421</v>
      </c>
    </row>
    <row r="26" spans="1:9" ht="15">
      <c r="A26" s="220" t="s">
        <v>324</v>
      </c>
      <c r="B26" s="63">
        <v>105</v>
      </c>
      <c r="C26" s="64">
        <v>150.58095238095237</v>
      </c>
      <c r="D26" s="129">
        <v>105</v>
      </c>
      <c r="E26" s="64">
        <v>150.58095238095237</v>
      </c>
      <c r="F26" s="51" t="s">
        <v>421</v>
      </c>
      <c r="G26" s="51" t="s">
        <v>421</v>
      </c>
      <c r="H26" s="51" t="s">
        <v>421</v>
      </c>
      <c r="I26" s="51" t="s">
        <v>421</v>
      </c>
    </row>
    <row r="27" spans="1:9" ht="15">
      <c r="A27" s="220" t="s">
        <v>325</v>
      </c>
      <c r="B27" s="63">
        <v>78</v>
      </c>
      <c r="C27" s="64">
        <v>133.76923076923077</v>
      </c>
      <c r="D27" s="129">
        <v>78</v>
      </c>
      <c r="E27" s="64">
        <v>133.76923076923077</v>
      </c>
      <c r="F27" s="47">
        <v>32</v>
      </c>
      <c r="G27" s="48">
        <v>57.5</v>
      </c>
      <c r="H27" s="304">
        <v>32</v>
      </c>
      <c r="I27" s="44">
        <v>57.5</v>
      </c>
    </row>
    <row r="28" spans="1:9" ht="15">
      <c r="A28" s="220" t="s">
        <v>326</v>
      </c>
      <c r="B28" s="63">
        <v>214</v>
      </c>
      <c r="C28" s="64">
        <v>136.7710280373832</v>
      </c>
      <c r="D28" s="129">
        <v>214</v>
      </c>
      <c r="E28" s="64">
        <v>136.7710280373832</v>
      </c>
      <c r="F28" s="51" t="s">
        <v>421</v>
      </c>
      <c r="G28" s="51" t="s">
        <v>421</v>
      </c>
      <c r="H28" s="51" t="s">
        <v>421</v>
      </c>
      <c r="I28" s="51" t="s">
        <v>421</v>
      </c>
    </row>
    <row r="29" spans="1:9" ht="15">
      <c r="A29" s="219" t="s">
        <v>550</v>
      </c>
      <c r="B29" s="63"/>
      <c r="C29" s="64"/>
      <c r="D29" s="129"/>
      <c r="E29" s="64"/>
      <c r="F29" s="63"/>
      <c r="G29" s="64"/>
      <c r="H29" s="305"/>
      <c r="I29" s="267"/>
    </row>
    <row r="30" spans="1:9" ht="15">
      <c r="A30" s="220" t="s">
        <v>327</v>
      </c>
      <c r="B30" s="63">
        <v>56</v>
      </c>
      <c r="C30" s="64">
        <v>165.625</v>
      </c>
      <c r="D30" s="129">
        <v>55</v>
      </c>
      <c r="E30" s="64">
        <v>166.07272727272726</v>
      </c>
      <c r="F30" s="63">
        <v>153</v>
      </c>
      <c r="G30" s="64">
        <v>51.03921568627451</v>
      </c>
      <c r="H30" s="305">
        <v>74</v>
      </c>
      <c r="I30" s="267">
        <v>50.472972972972975</v>
      </c>
    </row>
    <row r="31" spans="1:9" ht="15">
      <c r="A31" s="220" t="s">
        <v>328</v>
      </c>
      <c r="B31" s="63">
        <v>43</v>
      </c>
      <c r="C31" s="64">
        <v>142.34883720930233</v>
      </c>
      <c r="D31" s="129">
        <v>43</v>
      </c>
      <c r="E31" s="64">
        <v>142.34883720930233</v>
      </c>
      <c r="F31" s="51" t="s">
        <v>421</v>
      </c>
      <c r="G31" s="51" t="s">
        <v>421</v>
      </c>
      <c r="H31" s="51" t="s">
        <v>421</v>
      </c>
      <c r="I31" s="51" t="s">
        <v>421</v>
      </c>
    </row>
    <row r="32" spans="1:9" ht="15">
      <c r="A32" s="220" t="s">
        <v>329</v>
      </c>
      <c r="B32" s="63">
        <v>239</v>
      </c>
      <c r="C32" s="64">
        <v>154.64016736401675</v>
      </c>
      <c r="D32" s="129">
        <v>169</v>
      </c>
      <c r="E32" s="64">
        <v>162.75147928994082</v>
      </c>
      <c r="F32" s="63">
        <v>2492</v>
      </c>
      <c r="G32" s="64">
        <v>55.09390048154093</v>
      </c>
      <c r="H32" s="305">
        <v>473</v>
      </c>
      <c r="I32" s="267">
        <v>57.25158562367865</v>
      </c>
    </row>
    <row r="33" spans="1:9" ht="15">
      <c r="A33" s="220" t="s">
        <v>330</v>
      </c>
      <c r="B33" s="63">
        <v>44</v>
      </c>
      <c r="C33" s="64">
        <v>158.9318181818182</v>
      </c>
      <c r="D33" s="129">
        <v>40</v>
      </c>
      <c r="E33" s="64">
        <v>162.2</v>
      </c>
      <c r="F33" s="63">
        <v>58</v>
      </c>
      <c r="G33" s="64">
        <v>48.01724137931034</v>
      </c>
      <c r="H33" s="304">
        <v>58</v>
      </c>
      <c r="I33" s="44">
        <v>48.01724137931034</v>
      </c>
    </row>
    <row r="34" spans="1:9" ht="15">
      <c r="A34" s="18"/>
      <c r="B34" s="136"/>
      <c r="C34" s="18"/>
      <c r="D34" s="136"/>
      <c r="E34" s="18"/>
      <c r="F34" s="136"/>
      <c r="G34" s="18"/>
      <c r="H34" s="306"/>
      <c r="I34" s="18"/>
    </row>
    <row r="35" spans="1:9" ht="17.25">
      <c r="A35" s="144" t="s">
        <v>430</v>
      </c>
      <c r="B35" s="18"/>
      <c r="C35" s="18"/>
      <c r="D35" s="18"/>
      <c r="E35" s="18"/>
      <c r="F35" s="18"/>
      <c r="G35" s="18"/>
      <c r="H35" s="18"/>
      <c r="I35" s="18"/>
    </row>
  </sheetData>
  <mergeCells count="8">
    <mergeCell ref="A2:I2"/>
    <mergeCell ref="A3:A5"/>
    <mergeCell ref="B3:E3"/>
    <mergeCell ref="F3:I3"/>
    <mergeCell ref="B4:C4"/>
    <mergeCell ref="D4:E4"/>
    <mergeCell ref="F4:G4"/>
    <mergeCell ref="H4:I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zoomScale="90" zoomScaleNormal="90" workbookViewId="0" topLeftCell="A1"/>
  </sheetViews>
  <sheetFormatPr defaultColWidth="8.796875" defaultRowHeight="14.25"/>
  <cols>
    <col min="1" max="1" width="32" style="0" customWidth="1"/>
    <col min="2" max="11" width="12.19921875" style="0" customWidth="1"/>
  </cols>
  <sheetData>
    <row r="1" spans="1:12" ht="15">
      <c r="A1" s="6"/>
      <c r="B1" s="1"/>
      <c r="C1" s="1"/>
      <c r="D1" s="1"/>
      <c r="E1" s="1"/>
      <c r="F1" s="1"/>
      <c r="G1" s="1"/>
      <c r="H1" s="7"/>
      <c r="I1" s="1"/>
      <c r="J1" s="1"/>
      <c r="K1" s="1"/>
      <c r="L1" s="1"/>
    </row>
    <row r="2" spans="1:12" ht="18" customHeight="1">
      <c r="A2" s="856" t="s">
        <v>884</v>
      </c>
      <c r="B2" s="856"/>
      <c r="C2" s="856"/>
      <c r="D2" s="856"/>
      <c r="E2" s="856"/>
      <c r="F2" s="856"/>
      <c r="G2" s="856"/>
      <c r="H2" s="7"/>
      <c r="I2" s="1"/>
      <c r="J2" s="1"/>
      <c r="K2" s="1"/>
      <c r="L2" s="1"/>
    </row>
    <row r="3" spans="1:12" ht="15">
      <c r="A3" s="765" t="s">
        <v>6</v>
      </c>
      <c r="B3" s="784">
        <v>2012</v>
      </c>
      <c r="C3" s="785"/>
      <c r="D3" s="777">
        <v>2013</v>
      </c>
      <c r="E3" s="777"/>
      <c r="F3" s="784">
        <v>2014</v>
      </c>
      <c r="G3" s="785"/>
      <c r="H3" s="777">
        <v>2015</v>
      </c>
      <c r="I3" s="777"/>
      <c r="J3" s="784">
        <v>2016</v>
      </c>
      <c r="K3" s="785"/>
      <c r="L3" s="1"/>
    </row>
    <row r="4" spans="1:12" ht="45.75" thickBot="1">
      <c r="A4" s="774"/>
      <c r="B4" s="55" t="s">
        <v>372</v>
      </c>
      <c r="C4" s="190" t="s">
        <v>405</v>
      </c>
      <c r="D4" s="55" t="s">
        <v>372</v>
      </c>
      <c r="E4" s="55" t="s">
        <v>405</v>
      </c>
      <c r="F4" s="55" t="s">
        <v>372</v>
      </c>
      <c r="G4" s="190" t="s">
        <v>405</v>
      </c>
      <c r="H4" s="55" t="s">
        <v>372</v>
      </c>
      <c r="I4" s="55" t="s">
        <v>405</v>
      </c>
      <c r="J4" s="55" t="s">
        <v>372</v>
      </c>
      <c r="K4" s="190" t="s">
        <v>405</v>
      </c>
      <c r="L4" s="1"/>
    </row>
    <row r="5" spans="1:12" ht="21" customHeight="1">
      <c r="A5" s="223" t="s">
        <v>4</v>
      </c>
      <c r="B5" s="52">
        <v>6544</v>
      </c>
      <c r="C5" s="52">
        <v>4797</v>
      </c>
      <c r="D5" s="127">
        <v>5681</v>
      </c>
      <c r="E5" s="52">
        <v>4424</v>
      </c>
      <c r="F5" s="127">
        <v>6353</v>
      </c>
      <c r="G5" s="52">
        <v>4377</v>
      </c>
      <c r="H5" s="127">
        <v>7653</v>
      </c>
      <c r="I5" s="52">
        <v>4406</v>
      </c>
      <c r="J5" s="127">
        <v>6902</v>
      </c>
      <c r="K5" s="52">
        <v>4431</v>
      </c>
      <c r="L5" s="1"/>
    </row>
    <row r="6" spans="1:12" ht="15">
      <c r="A6" s="221" t="s">
        <v>335</v>
      </c>
      <c r="B6" s="52"/>
      <c r="C6" s="52"/>
      <c r="D6" s="99"/>
      <c r="E6" s="52"/>
      <c r="F6" s="99"/>
      <c r="G6" s="52"/>
      <c r="H6" s="99"/>
      <c r="I6" s="52"/>
      <c r="J6" s="99"/>
      <c r="K6" s="52"/>
      <c r="L6" s="1"/>
    </row>
    <row r="7" spans="1:12" ht="15">
      <c r="A7" s="224" t="s">
        <v>549</v>
      </c>
      <c r="B7" s="51"/>
      <c r="C7" s="51"/>
      <c r="D7" s="99"/>
      <c r="E7" s="52"/>
      <c r="F7" s="99"/>
      <c r="G7" s="52"/>
      <c r="H7" s="99"/>
      <c r="I7" s="52"/>
      <c r="J7" s="99"/>
      <c r="K7" s="52"/>
      <c r="L7" s="1"/>
    </row>
    <row r="8" spans="1:12" ht="15">
      <c r="A8" s="225" t="s">
        <v>351</v>
      </c>
      <c r="B8" s="51">
        <v>310</v>
      </c>
      <c r="C8" s="51">
        <v>280</v>
      </c>
      <c r="D8" s="63">
        <v>315</v>
      </c>
      <c r="E8" s="51">
        <v>248</v>
      </c>
      <c r="F8" s="63">
        <v>215</v>
      </c>
      <c r="G8" s="51">
        <v>215</v>
      </c>
      <c r="H8" s="63">
        <v>192</v>
      </c>
      <c r="I8" s="51">
        <v>192</v>
      </c>
      <c r="J8" s="63">
        <v>220</v>
      </c>
      <c r="K8" s="51">
        <v>196</v>
      </c>
      <c r="L8" s="1"/>
    </row>
    <row r="9" spans="1:12" ht="15">
      <c r="A9" s="225" t="s">
        <v>352</v>
      </c>
      <c r="B9" s="51">
        <v>222</v>
      </c>
      <c r="C9" s="51">
        <v>182</v>
      </c>
      <c r="D9" s="63">
        <v>193</v>
      </c>
      <c r="E9" s="51">
        <v>193</v>
      </c>
      <c r="F9" s="63">
        <v>220</v>
      </c>
      <c r="G9" s="51">
        <v>190</v>
      </c>
      <c r="H9" s="63">
        <v>292</v>
      </c>
      <c r="I9" s="51">
        <v>214</v>
      </c>
      <c r="J9" s="63">
        <v>241</v>
      </c>
      <c r="K9" s="51">
        <v>209</v>
      </c>
      <c r="L9" s="1"/>
    </row>
    <row r="10" spans="1:12" ht="15">
      <c r="A10" s="225" t="s">
        <v>353</v>
      </c>
      <c r="B10" s="51">
        <v>180</v>
      </c>
      <c r="C10" s="51">
        <v>180</v>
      </c>
      <c r="D10" s="63">
        <v>176</v>
      </c>
      <c r="E10" s="51">
        <v>176</v>
      </c>
      <c r="F10" s="63">
        <v>166</v>
      </c>
      <c r="G10" s="51">
        <v>166</v>
      </c>
      <c r="H10" s="63">
        <v>175</v>
      </c>
      <c r="I10" s="51">
        <v>175</v>
      </c>
      <c r="J10" s="63">
        <v>187</v>
      </c>
      <c r="K10" s="51">
        <v>187</v>
      </c>
      <c r="L10" s="1"/>
    </row>
    <row r="11" spans="1:12" ht="15">
      <c r="A11" s="225" t="s">
        <v>354</v>
      </c>
      <c r="B11" s="51">
        <v>88</v>
      </c>
      <c r="C11" s="51">
        <v>48</v>
      </c>
      <c r="D11" s="63">
        <v>54</v>
      </c>
      <c r="E11" s="51">
        <v>54</v>
      </c>
      <c r="F11" s="63">
        <v>56</v>
      </c>
      <c r="G11" s="51">
        <v>56</v>
      </c>
      <c r="H11" s="63">
        <v>50</v>
      </c>
      <c r="I11" s="51">
        <v>50</v>
      </c>
      <c r="J11" s="63">
        <v>63</v>
      </c>
      <c r="K11" s="51">
        <v>63</v>
      </c>
      <c r="L11" s="1"/>
    </row>
    <row r="12" spans="1:12" ht="15">
      <c r="A12" s="225" t="s">
        <v>355</v>
      </c>
      <c r="B12" s="51">
        <v>143</v>
      </c>
      <c r="C12" s="51">
        <v>71</v>
      </c>
      <c r="D12" s="63">
        <v>67</v>
      </c>
      <c r="E12" s="51">
        <v>67</v>
      </c>
      <c r="F12" s="63">
        <v>57</v>
      </c>
      <c r="G12" s="51">
        <v>57</v>
      </c>
      <c r="H12" s="63">
        <v>46</v>
      </c>
      <c r="I12" s="51">
        <v>46</v>
      </c>
      <c r="J12" s="63">
        <v>79</v>
      </c>
      <c r="K12" s="51">
        <v>55</v>
      </c>
      <c r="L12" s="1"/>
    </row>
    <row r="13" spans="1:12" ht="15">
      <c r="A13" s="225" t="s">
        <v>359</v>
      </c>
      <c r="B13" s="51">
        <v>95</v>
      </c>
      <c r="C13" s="51">
        <v>95</v>
      </c>
      <c r="D13" s="63">
        <v>104</v>
      </c>
      <c r="E13" s="51">
        <v>80</v>
      </c>
      <c r="F13" s="63">
        <v>102</v>
      </c>
      <c r="G13" s="51">
        <v>86</v>
      </c>
      <c r="H13" s="63">
        <v>80</v>
      </c>
      <c r="I13" s="51">
        <v>80</v>
      </c>
      <c r="J13" s="63">
        <v>82</v>
      </c>
      <c r="K13" s="51">
        <v>82</v>
      </c>
      <c r="L13" s="1"/>
    </row>
    <row r="14" spans="1:12" ht="15">
      <c r="A14" s="225" t="s">
        <v>356</v>
      </c>
      <c r="B14" s="51">
        <v>187</v>
      </c>
      <c r="C14" s="51">
        <v>163</v>
      </c>
      <c r="D14" s="63">
        <v>220</v>
      </c>
      <c r="E14" s="51">
        <v>156</v>
      </c>
      <c r="F14" s="63">
        <v>148</v>
      </c>
      <c r="G14" s="51">
        <v>123</v>
      </c>
      <c r="H14" s="63">
        <v>138</v>
      </c>
      <c r="I14" s="51">
        <v>138</v>
      </c>
      <c r="J14" s="63">
        <v>135</v>
      </c>
      <c r="K14" s="51">
        <v>135</v>
      </c>
      <c r="L14" s="1"/>
    </row>
    <row r="15" spans="1:12" ht="15">
      <c r="A15" s="225" t="s">
        <v>357</v>
      </c>
      <c r="B15" s="51">
        <v>357</v>
      </c>
      <c r="C15" s="51">
        <v>357</v>
      </c>
      <c r="D15" s="63">
        <v>280</v>
      </c>
      <c r="E15" s="51">
        <v>280</v>
      </c>
      <c r="F15" s="63">
        <v>303</v>
      </c>
      <c r="G15" s="51">
        <v>303</v>
      </c>
      <c r="H15" s="63">
        <v>296</v>
      </c>
      <c r="I15" s="51">
        <v>296</v>
      </c>
      <c r="J15" s="63">
        <v>283</v>
      </c>
      <c r="K15" s="51">
        <v>283</v>
      </c>
      <c r="L15" s="1"/>
    </row>
    <row r="16" spans="1:12" ht="15">
      <c r="A16" s="225" t="s">
        <v>358</v>
      </c>
      <c r="B16" s="51">
        <v>825</v>
      </c>
      <c r="C16" s="51">
        <v>799</v>
      </c>
      <c r="D16" s="63">
        <v>864</v>
      </c>
      <c r="E16" s="51">
        <v>812</v>
      </c>
      <c r="F16" s="63">
        <v>791</v>
      </c>
      <c r="G16" s="51">
        <v>700</v>
      </c>
      <c r="H16" s="63">
        <v>840</v>
      </c>
      <c r="I16" s="51">
        <v>773</v>
      </c>
      <c r="J16" s="63">
        <v>936</v>
      </c>
      <c r="K16" s="51">
        <v>855</v>
      </c>
      <c r="L16" s="1"/>
    </row>
    <row r="17" spans="1:12" ht="15">
      <c r="A17" s="225" t="s">
        <v>360</v>
      </c>
      <c r="B17" s="51">
        <v>217</v>
      </c>
      <c r="C17" s="51">
        <v>217</v>
      </c>
      <c r="D17" s="63">
        <v>255</v>
      </c>
      <c r="E17" s="51">
        <v>255</v>
      </c>
      <c r="F17" s="63">
        <v>270</v>
      </c>
      <c r="G17" s="51">
        <v>193</v>
      </c>
      <c r="H17" s="63">
        <v>179</v>
      </c>
      <c r="I17" s="51">
        <v>179</v>
      </c>
      <c r="J17" s="63">
        <v>217</v>
      </c>
      <c r="K17" s="51">
        <v>180</v>
      </c>
      <c r="L17" s="1"/>
    </row>
    <row r="18" spans="1:12" ht="15">
      <c r="A18" s="225" t="s">
        <v>361</v>
      </c>
      <c r="B18" s="51">
        <v>318</v>
      </c>
      <c r="C18" s="51">
        <v>318</v>
      </c>
      <c r="D18" s="63">
        <v>286</v>
      </c>
      <c r="E18" s="51">
        <v>286</v>
      </c>
      <c r="F18" s="63">
        <v>288</v>
      </c>
      <c r="G18" s="51">
        <v>283</v>
      </c>
      <c r="H18" s="63">
        <v>251</v>
      </c>
      <c r="I18" s="51">
        <v>251</v>
      </c>
      <c r="J18" s="63">
        <v>268</v>
      </c>
      <c r="K18" s="51">
        <v>261</v>
      </c>
      <c r="L18" s="1"/>
    </row>
    <row r="19" spans="1:12" ht="15">
      <c r="A19" s="225" t="s">
        <v>362</v>
      </c>
      <c r="B19" s="51">
        <v>182</v>
      </c>
      <c r="C19" s="51">
        <v>182</v>
      </c>
      <c r="D19" s="63">
        <v>161</v>
      </c>
      <c r="E19" s="51">
        <v>161</v>
      </c>
      <c r="F19" s="63">
        <v>137</v>
      </c>
      <c r="G19" s="51">
        <v>137</v>
      </c>
      <c r="H19" s="63">
        <v>147</v>
      </c>
      <c r="I19" s="51">
        <v>147</v>
      </c>
      <c r="J19" s="63">
        <v>146</v>
      </c>
      <c r="K19" s="51">
        <v>146</v>
      </c>
      <c r="L19" s="1"/>
    </row>
    <row r="20" spans="1:12" ht="15">
      <c r="A20" s="225" t="s">
        <v>363</v>
      </c>
      <c r="B20" s="51">
        <v>54</v>
      </c>
      <c r="C20" s="51">
        <v>54</v>
      </c>
      <c r="D20" s="63">
        <v>51</v>
      </c>
      <c r="E20" s="51">
        <v>51</v>
      </c>
      <c r="F20" s="63">
        <v>47</v>
      </c>
      <c r="G20" s="51">
        <v>47</v>
      </c>
      <c r="H20" s="63">
        <v>104</v>
      </c>
      <c r="I20" s="51">
        <v>103</v>
      </c>
      <c r="J20" s="63">
        <v>71</v>
      </c>
      <c r="K20" s="51">
        <v>71</v>
      </c>
      <c r="L20" s="1"/>
    </row>
    <row r="21" spans="1:12" ht="15">
      <c r="A21" s="225" t="s">
        <v>364</v>
      </c>
      <c r="B21" s="51">
        <v>311</v>
      </c>
      <c r="C21" s="51">
        <v>271</v>
      </c>
      <c r="D21" s="63">
        <v>218</v>
      </c>
      <c r="E21" s="51">
        <v>194</v>
      </c>
      <c r="F21" s="63">
        <v>402</v>
      </c>
      <c r="G21" s="51">
        <v>204</v>
      </c>
      <c r="H21" s="63">
        <v>338</v>
      </c>
      <c r="I21" s="51">
        <v>222</v>
      </c>
      <c r="J21" s="63">
        <v>425</v>
      </c>
      <c r="K21" s="51">
        <v>226</v>
      </c>
      <c r="L21" s="1"/>
    </row>
    <row r="22" spans="1:12" ht="15">
      <c r="A22" s="225" t="s">
        <v>365</v>
      </c>
      <c r="B22" s="51">
        <v>139</v>
      </c>
      <c r="C22" s="51">
        <v>139</v>
      </c>
      <c r="D22" s="63">
        <v>103</v>
      </c>
      <c r="E22" s="51">
        <v>103</v>
      </c>
      <c r="F22" s="63">
        <v>74</v>
      </c>
      <c r="G22" s="51">
        <v>74</v>
      </c>
      <c r="H22" s="63">
        <v>107</v>
      </c>
      <c r="I22" s="51">
        <v>107</v>
      </c>
      <c r="J22" s="63">
        <v>210</v>
      </c>
      <c r="K22" s="51">
        <v>138</v>
      </c>
      <c r="L22" s="1"/>
    </row>
    <row r="23" spans="1:12" ht="15">
      <c r="A23" s="225" t="s">
        <v>366</v>
      </c>
      <c r="B23" s="51">
        <v>108</v>
      </c>
      <c r="C23" s="51">
        <v>108</v>
      </c>
      <c r="D23" s="63">
        <v>78</v>
      </c>
      <c r="E23" s="51">
        <v>78</v>
      </c>
      <c r="F23" s="63">
        <v>74</v>
      </c>
      <c r="G23" s="51">
        <v>74</v>
      </c>
      <c r="H23" s="63">
        <v>96</v>
      </c>
      <c r="I23" s="51">
        <v>96</v>
      </c>
      <c r="J23" s="63">
        <v>117</v>
      </c>
      <c r="K23" s="51">
        <v>117</v>
      </c>
      <c r="L23" s="1"/>
    </row>
    <row r="24" spans="1:12" ht="15">
      <c r="A24" s="225" t="s">
        <v>367</v>
      </c>
      <c r="B24" s="51">
        <v>304</v>
      </c>
      <c r="C24" s="51">
        <v>149</v>
      </c>
      <c r="D24" s="63">
        <v>140</v>
      </c>
      <c r="E24" s="51">
        <v>140</v>
      </c>
      <c r="F24" s="63">
        <v>204</v>
      </c>
      <c r="G24" s="51">
        <v>149</v>
      </c>
      <c r="H24" s="63">
        <v>199</v>
      </c>
      <c r="I24" s="51">
        <v>152</v>
      </c>
      <c r="J24" s="63">
        <v>212</v>
      </c>
      <c r="K24" s="51">
        <v>154</v>
      </c>
      <c r="L24" s="1"/>
    </row>
    <row r="25" spans="1:12" ht="15">
      <c r="A25" s="225" t="s">
        <v>368</v>
      </c>
      <c r="B25" s="51">
        <v>139</v>
      </c>
      <c r="C25" s="51">
        <v>139</v>
      </c>
      <c r="D25" s="63">
        <v>124</v>
      </c>
      <c r="E25" s="51">
        <v>124</v>
      </c>
      <c r="F25" s="63">
        <v>116</v>
      </c>
      <c r="G25" s="51">
        <v>116</v>
      </c>
      <c r="H25" s="63">
        <v>99</v>
      </c>
      <c r="I25" s="51">
        <v>99</v>
      </c>
      <c r="J25" s="63">
        <v>95</v>
      </c>
      <c r="K25" s="51">
        <v>95</v>
      </c>
      <c r="L25" s="1"/>
    </row>
    <row r="26" spans="1:12" ht="15">
      <c r="A26" s="225" t="s">
        <v>369</v>
      </c>
      <c r="B26" s="51">
        <v>91</v>
      </c>
      <c r="C26" s="51">
        <v>91</v>
      </c>
      <c r="D26" s="63">
        <v>83</v>
      </c>
      <c r="E26" s="51">
        <v>83</v>
      </c>
      <c r="F26" s="63">
        <v>70</v>
      </c>
      <c r="G26" s="51">
        <v>70</v>
      </c>
      <c r="H26" s="63">
        <v>68</v>
      </c>
      <c r="I26" s="51">
        <v>68</v>
      </c>
      <c r="J26" s="63">
        <v>64</v>
      </c>
      <c r="K26" s="51">
        <v>64</v>
      </c>
      <c r="L26" s="1"/>
    </row>
    <row r="27" spans="1:12" ht="15">
      <c r="A27" s="225" t="s">
        <v>370</v>
      </c>
      <c r="B27" s="51">
        <v>271</v>
      </c>
      <c r="C27" s="51">
        <v>271</v>
      </c>
      <c r="D27" s="63">
        <v>219</v>
      </c>
      <c r="E27" s="51">
        <v>219</v>
      </c>
      <c r="F27" s="63">
        <v>165</v>
      </c>
      <c r="G27" s="51">
        <v>165</v>
      </c>
      <c r="H27" s="63">
        <v>159</v>
      </c>
      <c r="I27" s="51">
        <v>159</v>
      </c>
      <c r="J27" s="63">
        <v>159</v>
      </c>
      <c r="K27" s="51">
        <v>159</v>
      </c>
      <c r="L27" s="1"/>
    </row>
    <row r="28" spans="1:12" ht="15">
      <c r="A28" s="224" t="s">
        <v>550</v>
      </c>
      <c r="B28" s="51"/>
      <c r="C28" s="51"/>
      <c r="D28" s="63"/>
      <c r="E28" s="51"/>
      <c r="F28" s="63"/>
      <c r="G28" s="51"/>
      <c r="H28" s="63"/>
      <c r="I28" s="51"/>
      <c r="J28" s="63"/>
      <c r="K28" s="51"/>
      <c r="L28" s="1"/>
    </row>
    <row r="29" spans="1:12" ht="15">
      <c r="A29" s="225" t="s">
        <v>52</v>
      </c>
      <c r="B29" s="51">
        <v>336</v>
      </c>
      <c r="C29" s="51">
        <v>278</v>
      </c>
      <c r="D29" s="63">
        <v>156</v>
      </c>
      <c r="E29" s="51">
        <v>56</v>
      </c>
      <c r="F29" s="63">
        <v>426</v>
      </c>
      <c r="G29" s="51">
        <v>385</v>
      </c>
      <c r="H29" s="63">
        <v>222</v>
      </c>
      <c r="I29" s="51">
        <v>49</v>
      </c>
      <c r="J29" s="63">
        <v>325</v>
      </c>
      <c r="K29" s="51">
        <v>137</v>
      </c>
      <c r="L29" s="1"/>
    </row>
    <row r="30" spans="1:12" ht="15">
      <c r="A30" s="225" t="s">
        <v>107</v>
      </c>
      <c r="B30" s="51">
        <v>85</v>
      </c>
      <c r="C30" s="51">
        <v>42</v>
      </c>
      <c r="D30" s="63">
        <v>60</v>
      </c>
      <c r="E30" s="51">
        <v>28</v>
      </c>
      <c r="F30" s="63">
        <v>22</v>
      </c>
      <c r="G30" s="51">
        <v>22</v>
      </c>
      <c r="H30" s="63">
        <v>134</v>
      </c>
      <c r="I30" s="51">
        <v>27</v>
      </c>
      <c r="J30" s="63">
        <v>42</v>
      </c>
      <c r="K30" s="51">
        <v>42</v>
      </c>
      <c r="L30" s="1"/>
    </row>
    <row r="31" spans="1:12" ht="15">
      <c r="A31" s="225" t="s">
        <v>303</v>
      </c>
      <c r="B31" s="51">
        <v>1479</v>
      </c>
      <c r="C31" s="51">
        <v>324</v>
      </c>
      <c r="D31" s="63">
        <v>1389</v>
      </c>
      <c r="E31" s="51">
        <v>545</v>
      </c>
      <c r="F31" s="63">
        <v>1940</v>
      </c>
      <c r="G31" s="51">
        <v>538</v>
      </c>
      <c r="H31" s="63">
        <v>3339</v>
      </c>
      <c r="I31" s="51">
        <v>701</v>
      </c>
      <c r="J31" s="63">
        <v>2267</v>
      </c>
      <c r="K31" s="51">
        <v>538</v>
      </c>
      <c r="L31" s="1"/>
    </row>
    <row r="32" spans="1:12" ht="15">
      <c r="A32" s="225" t="s">
        <v>156</v>
      </c>
      <c r="B32" s="51">
        <v>103</v>
      </c>
      <c r="C32" s="51">
        <v>39</v>
      </c>
      <c r="D32" s="63">
        <v>85</v>
      </c>
      <c r="E32" s="51">
        <v>35</v>
      </c>
      <c r="F32" s="63">
        <v>60</v>
      </c>
      <c r="G32" s="51">
        <v>24</v>
      </c>
      <c r="H32" s="63">
        <v>102</v>
      </c>
      <c r="I32" s="51">
        <v>82</v>
      </c>
      <c r="J32" s="63">
        <v>58</v>
      </c>
      <c r="K32" s="51">
        <v>38</v>
      </c>
      <c r="L32" s="1"/>
    </row>
  </sheetData>
  <mergeCells count="7">
    <mergeCell ref="H3:I3"/>
    <mergeCell ref="J3:K3"/>
    <mergeCell ref="A2:G2"/>
    <mergeCell ref="A3:A4"/>
    <mergeCell ref="B3:C3"/>
    <mergeCell ref="D3:E3"/>
    <mergeCell ref="F3:G3"/>
  </mergeCells>
  <printOptions/>
  <pageMargins left="0.7" right="0.7" top="0.75" bottom="0.75" header="0.3" footer="0.3"/>
  <pageSetup horizontalDpi="600" verticalDpi="600" orientation="landscape" paperSize="9" scale="77"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90" zoomScaleNormal="90" workbookViewId="0" topLeftCell="A1"/>
  </sheetViews>
  <sheetFormatPr defaultColWidth="8.796875" defaultRowHeight="14.25"/>
  <cols>
    <col min="1" max="1" width="22.5" style="0" customWidth="1"/>
    <col min="2" max="2" width="10.8984375" style="0" customWidth="1"/>
    <col min="3" max="3" width="15.69921875" style="0" customWidth="1"/>
    <col min="4" max="4" width="10.8984375" style="0" customWidth="1"/>
    <col min="5" max="5" width="15.69921875" style="0" customWidth="1"/>
    <col min="6" max="6" width="10.8984375" style="0" customWidth="1"/>
    <col min="7" max="7" width="15.69921875" style="0" customWidth="1"/>
    <col min="8" max="8" width="10.8984375" style="0" customWidth="1"/>
    <col min="9" max="9" width="15.69921875" style="0" customWidth="1"/>
    <col min="10" max="10" width="10.8984375" style="0" customWidth="1"/>
    <col min="11" max="11" width="15.69921875" style="0" customWidth="1"/>
  </cols>
  <sheetData>
    <row r="1" spans="1:11" ht="15">
      <c r="A1" s="134"/>
      <c r="B1" s="2"/>
      <c r="C1" s="2"/>
      <c r="D1" s="2"/>
      <c r="E1" s="2"/>
      <c r="F1" s="2"/>
      <c r="G1" s="2"/>
      <c r="H1" s="2"/>
      <c r="I1" s="2"/>
      <c r="J1" s="2"/>
      <c r="K1" s="2"/>
    </row>
    <row r="2" spans="1:11" ht="18.75">
      <c r="A2" s="864" t="s">
        <v>415</v>
      </c>
      <c r="B2" s="864"/>
      <c r="C2" s="864"/>
      <c r="D2" s="864"/>
      <c r="E2" s="864"/>
      <c r="F2" s="864"/>
      <c r="G2" s="864"/>
      <c r="H2" s="864"/>
      <c r="I2" s="864"/>
      <c r="J2" s="864"/>
      <c r="K2" s="864"/>
    </row>
    <row r="3" spans="1:11" ht="18.75" customHeight="1">
      <c r="A3" s="870" t="s">
        <v>912</v>
      </c>
      <c r="B3" s="870"/>
      <c r="C3" s="870"/>
      <c r="D3" s="771"/>
      <c r="E3" s="771"/>
      <c r="F3" s="771"/>
      <c r="G3" s="771"/>
      <c r="H3" s="771"/>
      <c r="I3" s="771"/>
      <c r="J3" s="771"/>
      <c r="K3" s="771"/>
    </row>
    <row r="4" spans="1:11" ht="22.5" customHeight="1">
      <c r="A4" s="768" t="s">
        <v>333</v>
      </c>
      <c r="B4" s="877" t="s">
        <v>513</v>
      </c>
      <c r="C4" s="878"/>
      <c r="D4" s="877" t="s">
        <v>581</v>
      </c>
      <c r="E4" s="879"/>
      <c r="F4" s="877" t="s">
        <v>582</v>
      </c>
      <c r="G4" s="878"/>
      <c r="H4" s="877" t="s">
        <v>590</v>
      </c>
      <c r="I4" s="879"/>
      <c r="J4" s="877" t="s">
        <v>591</v>
      </c>
      <c r="K4" s="878"/>
    </row>
    <row r="5" spans="1:11" ht="66" customHeight="1" thickBot="1">
      <c r="A5" s="773"/>
      <c r="B5" s="55" t="s">
        <v>524</v>
      </c>
      <c r="C5" s="55" t="s">
        <v>538</v>
      </c>
      <c r="D5" s="55" t="s">
        <v>524</v>
      </c>
      <c r="E5" s="55" t="s">
        <v>538</v>
      </c>
      <c r="F5" s="55" t="s">
        <v>524</v>
      </c>
      <c r="G5" s="190" t="s">
        <v>538</v>
      </c>
      <c r="H5" s="55" t="s">
        <v>524</v>
      </c>
      <c r="I5" s="55" t="s">
        <v>538</v>
      </c>
      <c r="J5" s="55" t="s">
        <v>524</v>
      </c>
      <c r="K5" s="190" t="s">
        <v>538</v>
      </c>
    </row>
    <row r="6" spans="1:11" ht="21" customHeight="1">
      <c r="A6" s="180" t="s">
        <v>11</v>
      </c>
      <c r="B6" s="127">
        <v>165282</v>
      </c>
      <c r="C6" s="363">
        <v>102.23900364225989</v>
      </c>
      <c r="D6" s="268">
        <v>138837</v>
      </c>
      <c r="E6" s="364">
        <v>105.4</v>
      </c>
      <c r="F6" s="268">
        <v>156878</v>
      </c>
      <c r="G6" s="399">
        <v>97.2</v>
      </c>
      <c r="H6" s="268">
        <v>188798</v>
      </c>
      <c r="I6" s="364">
        <v>94.69140033263064</v>
      </c>
      <c r="J6" s="268">
        <v>211485</v>
      </c>
      <c r="K6" s="399">
        <v>93.97013026928624</v>
      </c>
    </row>
    <row r="7" spans="1:11" ht="15">
      <c r="A7" s="219" t="s">
        <v>18</v>
      </c>
      <c r="B7" s="331">
        <v>13888</v>
      </c>
      <c r="C7" s="151">
        <v>91.06516417050692</v>
      </c>
      <c r="D7" s="331">
        <v>13561</v>
      </c>
      <c r="E7" s="257">
        <v>86.8</v>
      </c>
      <c r="F7" s="331">
        <v>14401</v>
      </c>
      <c r="G7" s="151">
        <v>86.5</v>
      </c>
      <c r="H7" s="331">
        <v>19258</v>
      </c>
      <c r="I7" s="257">
        <v>83.13568387163777</v>
      </c>
      <c r="J7" s="331">
        <v>21981</v>
      </c>
      <c r="K7" s="151">
        <v>83.32946635730859</v>
      </c>
    </row>
    <row r="8" spans="1:11" ht="15">
      <c r="A8" s="219" t="s">
        <v>19</v>
      </c>
      <c r="B8" s="63">
        <v>7395</v>
      </c>
      <c r="C8" s="151">
        <v>101.38147396889791</v>
      </c>
      <c r="D8" s="331">
        <v>6252</v>
      </c>
      <c r="E8" s="257">
        <v>106.5</v>
      </c>
      <c r="F8" s="331">
        <v>7829</v>
      </c>
      <c r="G8" s="151">
        <v>97.5</v>
      </c>
      <c r="H8" s="331">
        <v>8571</v>
      </c>
      <c r="I8" s="257">
        <v>94.34815074087038</v>
      </c>
      <c r="J8" s="331">
        <v>8012</v>
      </c>
      <c r="K8" s="151">
        <v>101.74925112331503</v>
      </c>
    </row>
    <row r="9" spans="1:11" ht="15">
      <c r="A9" s="226" t="s">
        <v>336</v>
      </c>
      <c r="B9" s="139">
        <v>7729</v>
      </c>
      <c r="C9" s="265">
        <v>104.81964031569414</v>
      </c>
      <c r="D9" s="139">
        <v>5830</v>
      </c>
      <c r="E9" s="256">
        <v>114.8</v>
      </c>
      <c r="F9" s="139">
        <v>5687</v>
      </c>
      <c r="G9" s="265">
        <v>108.6</v>
      </c>
      <c r="H9" s="139">
        <v>7867</v>
      </c>
      <c r="I9" s="256">
        <v>96.43650692767255</v>
      </c>
      <c r="J9" s="139">
        <v>7849</v>
      </c>
      <c r="K9" s="265">
        <v>104.03478150082813</v>
      </c>
    </row>
    <row r="10" spans="1:11" ht="15">
      <c r="A10" s="219" t="s">
        <v>337</v>
      </c>
      <c r="B10" s="63">
        <v>4073</v>
      </c>
      <c r="C10" s="151">
        <v>89.03068990915787</v>
      </c>
      <c r="D10" s="331">
        <v>2766</v>
      </c>
      <c r="E10" s="257">
        <v>100.2</v>
      </c>
      <c r="F10" s="331">
        <v>4345</v>
      </c>
      <c r="G10" s="151">
        <v>86.1</v>
      </c>
      <c r="H10" s="331">
        <v>4269</v>
      </c>
      <c r="I10" s="257">
        <v>89.6898571093933</v>
      </c>
      <c r="J10" s="331">
        <v>5499</v>
      </c>
      <c r="K10" s="151">
        <v>88.65757410438262</v>
      </c>
    </row>
    <row r="11" spans="1:11" ht="15">
      <c r="A11" s="219" t="s">
        <v>348</v>
      </c>
      <c r="B11" s="331">
        <v>7543</v>
      </c>
      <c r="C11" s="151">
        <v>125.2733660347342</v>
      </c>
      <c r="D11" s="331">
        <v>7403</v>
      </c>
      <c r="E11" s="257">
        <v>118.9</v>
      </c>
      <c r="F11" s="331">
        <v>7686</v>
      </c>
      <c r="G11" s="151">
        <v>111.1</v>
      </c>
      <c r="H11" s="331">
        <v>8184</v>
      </c>
      <c r="I11" s="257">
        <v>114.41116813294232</v>
      </c>
      <c r="J11" s="331">
        <v>10898</v>
      </c>
      <c r="K11" s="151">
        <v>102.65837768397871</v>
      </c>
    </row>
    <row r="12" spans="1:11" ht="15">
      <c r="A12" s="219" t="s">
        <v>339</v>
      </c>
      <c r="B12" s="331">
        <v>18434</v>
      </c>
      <c r="C12" s="151">
        <v>109.23321037213844</v>
      </c>
      <c r="D12" s="331">
        <v>15560</v>
      </c>
      <c r="E12" s="257">
        <v>110.7</v>
      </c>
      <c r="F12" s="331">
        <v>13548</v>
      </c>
      <c r="G12" s="151">
        <v>113.3</v>
      </c>
      <c r="H12" s="331">
        <v>17323</v>
      </c>
      <c r="I12" s="257">
        <v>105.43375858684985</v>
      </c>
      <c r="J12" s="331">
        <v>20742</v>
      </c>
      <c r="K12" s="151">
        <v>99.49151480088709</v>
      </c>
    </row>
    <row r="13" spans="1:11" ht="15">
      <c r="A13" s="219" t="s">
        <v>24</v>
      </c>
      <c r="B13" s="331">
        <v>31366</v>
      </c>
      <c r="C13" s="151">
        <v>94.53044698080724</v>
      </c>
      <c r="D13" s="331">
        <v>26501</v>
      </c>
      <c r="E13" s="257">
        <v>96.6</v>
      </c>
      <c r="F13" s="331">
        <v>35599</v>
      </c>
      <c r="G13" s="151">
        <v>84.5</v>
      </c>
      <c r="H13" s="331">
        <v>41836</v>
      </c>
      <c r="I13" s="257">
        <v>84.12668515154412</v>
      </c>
      <c r="J13" s="331">
        <v>42039</v>
      </c>
      <c r="K13" s="151">
        <v>86.00801636575561</v>
      </c>
    </row>
    <row r="14" spans="1:11" ht="15">
      <c r="A14" s="219" t="s">
        <v>341</v>
      </c>
      <c r="B14" s="331">
        <v>2587</v>
      </c>
      <c r="C14" s="151">
        <v>106.51758793969849</v>
      </c>
      <c r="D14" s="331">
        <v>1730</v>
      </c>
      <c r="E14" s="257">
        <v>119</v>
      </c>
      <c r="F14" s="331">
        <v>1682</v>
      </c>
      <c r="G14" s="151">
        <v>125.5</v>
      </c>
      <c r="H14" s="331">
        <v>1773</v>
      </c>
      <c r="I14" s="257">
        <v>121.7433728144388</v>
      </c>
      <c r="J14" s="331">
        <v>2536</v>
      </c>
      <c r="K14" s="151">
        <v>102.96253943217665</v>
      </c>
    </row>
    <row r="15" spans="1:11" ht="15">
      <c r="A15" s="219" t="s">
        <v>349</v>
      </c>
      <c r="B15" s="331">
        <v>8125</v>
      </c>
      <c r="C15" s="151">
        <v>118.58313846153847</v>
      </c>
      <c r="D15" s="331">
        <v>7071</v>
      </c>
      <c r="E15" s="257">
        <v>122.3</v>
      </c>
      <c r="F15" s="331">
        <v>7594</v>
      </c>
      <c r="G15" s="151">
        <v>109</v>
      </c>
      <c r="H15" s="331">
        <v>7685</v>
      </c>
      <c r="I15" s="257">
        <v>107.16031229668185</v>
      </c>
      <c r="J15" s="331">
        <v>9332</v>
      </c>
      <c r="K15" s="151">
        <v>104.85822974710673</v>
      </c>
    </row>
    <row r="16" spans="1:11" ht="15">
      <c r="A16" s="219" t="s">
        <v>350</v>
      </c>
      <c r="B16" s="331">
        <v>4963</v>
      </c>
      <c r="C16" s="151">
        <v>108.08684263550272</v>
      </c>
      <c r="D16" s="331">
        <v>3818</v>
      </c>
      <c r="E16" s="257">
        <v>117</v>
      </c>
      <c r="F16" s="331">
        <v>3806</v>
      </c>
      <c r="G16" s="151">
        <v>108.2</v>
      </c>
      <c r="H16" s="331">
        <v>5457</v>
      </c>
      <c r="I16" s="257">
        <v>100.44474986256185</v>
      </c>
      <c r="J16" s="331">
        <v>4850</v>
      </c>
      <c r="K16" s="151">
        <v>110.07628865979382</v>
      </c>
    </row>
    <row r="17" spans="1:11" ht="15">
      <c r="A17" s="219" t="s">
        <v>343</v>
      </c>
      <c r="B17" s="331">
        <v>12974</v>
      </c>
      <c r="C17" s="151">
        <v>86.78194851240943</v>
      </c>
      <c r="D17" s="331">
        <v>10636</v>
      </c>
      <c r="E17" s="257">
        <v>88.4</v>
      </c>
      <c r="F17" s="331">
        <v>13536</v>
      </c>
      <c r="G17" s="151">
        <v>83.7</v>
      </c>
      <c r="H17" s="331">
        <v>15486</v>
      </c>
      <c r="I17" s="257">
        <v>90.21858452796074</v>
      </c>
      <c r="J17" s="331">
        <v>19610</v>
      </c>
      <c r="K17" s="151">
        <v>83.56685364609893</v>
      </c>
    </row>
    <row r="18" spans="1:11" ht="15">
      <c r="A18" s="219" t="s">
        <v>344</v>
      </c>
      <c r="B18" s="331">
        <v>11647</v>
      </c>
      <c r="C18" s="151">
        <v>122.94874216536446</v>
      </c>
      <c r="D18" s="331">
        <v>10612</v>
      </c>
      <c r="E18" s="257">
        <v>123.4</v>
      </c>
      <c r="F18" s="331">
        <v>10316</v>
      </c>
      <c r="G18" s="151">
        <v>124.1</v>
      </c>
      <c r="H18" s="331">
        <v>13594</v>
      </c>
      <c r="I18" s="257">
        <v>111.36207150213329</v>
      </c>
      <c r="J18" s="331">
        <v>14963</v>
      </c>
      <c r="K18" s="151">
        <v>112.43199893069571</v>
      </c>
    </row>
    <row r="19" spans="1:11" ht="15">
      <c r="A19" s="219" t="s">
        <v>345</v>
      </c>
      <c r="B19" s="331">
        <v>4454</v>
      </c>
      <c r="C19" s="151">
        <v>119.54018859452178</v>
      </c>
      <c r="D19" s="331">
        <v>3800</v>
      </c>
      <c r="E19" s="257">
        <v>120.9</v>
      </c>
      <c r="F19" s="331">
        <v>2985</v>
      </c>
      <c r="G19" s="151">
        <v>123.3</v>
      </c>
      <c r="H19" s="331">
        <v>3061</v>
      </c>
      <c r="I19" s="257">
        <v>116.79908526625286</v>
      </c>
      <c r="J19" s="331">
        <v>4381</v>
      </c>
      <c r="K19" s="151">
        <v>110.65829719242183</v>
      </c>
    </row>
    <row r="20" spans="1:11" ht="15">
      <c r="A20" s="219" t="s">
        <v>346</v>
      </c>
      <c r="B20" s="331">
        <v>5351</v>
      </c>
      <c r="C20" s="151">
        <v>96.02055690525135</v>
      </c>
      <c r="D20" s="331">
        <v>3743</v>
      </c>
      <c r="E20" s="257">
        <v>108.6</v>
      </c>
      <c r="F20" s="331">
        <v>4274</v>
      </c>
      <c r="G20" s="151">
        <v>98.2</v>
      </c>
      <c r="H20" s="331">
        <v>6706</v>
      </c>
      <c r="I20" s="257">
        <v>88.59648076349538</v>
      </c>
      <c r="J20" s="331">
        <v>5754</v>
      </c>
      <c r="K20" s="151">
        <v>95.29787973583593</v>
      </c>
    </row>
    <row r="21" spans="1:11" ht="15">
      <c r="A21" s="219" t="s">
        <v>347</v>
      </c>
      <c r="B21" s="331">
        <v>18342</v>
      </c>
      <c r="C21" s="151">
        <v>97.44858794024643</v>
      </c>
      <c r="D21" s="331">
        <v>14275</v>
      </c>
      <c r="E21" s="257">
        <v>106.7</v>
      </c>
      <c r="F21" s="331">
        <v>17265</v>
      </c>
      <c r="G21" s="151">
        <v>94.4</v>
      </c>
      <c r="H21" s="331">
        <v>19467</v>
      </c>
      <c r="I21" s="257">
        <v>95.41485591000153</v>
      </c>
      <c r="J21" s="331">
        <v>24699</v>
      </c>
      <c r="K21" s="151">
        <v>91.41584679541681</v>
      </c>
    </row>
    <row r="22" spans="1:11" ht="15">
      <c r="A22" s="219" t="s">
        <v>33</v>
      </c>
      <c r="B22" s="331">
        <v>6411</v>
      </c>
      <c r="C22" s="151">
        <v>96.78115738574326</v>
      </c>
      <c r="D22" s="331">
        <v>5279</v>
      </c>
      <c r="E22" s="257">
        <v>100.5</v>
      </c>
      <c r="F22" s="331">
        <v>6325</v>
      </c>
      <c r="G22" s="151">
        <v>89.2</v>
      </c>
      <c r="H22" s="331">
        <v>8261</v>
      </c>
      <c r="I22" s="257">
        <v>89.14647137150466</v>
      </c>
      <c r="J22" s="331">
        <v>8340</v>
      </c>
      <c r="K22" s="151">
        <v>88.55839328537171</v>
      </c>
    </row>
    <row r="24" spans="1:11" ht="19.5" customHeight="1">
      <c r="A24" s="869" t="s">
        <v>831</v>
      </c>
      <c r="B24" s="869"/>
      <c r="C24" s="869"/>
      <c r="D24" s="869"/>
      <c r="E24" s="869"/>
      <c r="F24" s="869"/>
      <c r="G24" s="869"/>
      <c r="H24" s="869"/>
      <c r="I24" s="869"/>
      <c r="J24" s="869"/>
      <c r="K24" s="869"/>
    </row>
    <row r="25" spans="1:11" ht="14.25">
      <c r="A25" s="869"/>
      <c r="B25" s="869"/>
      <c r="C25" s="869"/>
      <c r="D25" s="869"/>
      <c r="E25" s="869"/>
      <c r="F25" s="869"/>
      <c r="G25" s="869"/>
      <c r="H25" s="869"/>
      <c r="I25" s="869"/>
      <c r="J25" s="869"/>
      <c r="K25" s="869"/>
    </row>
  </sheetData>
  <mergeCells count="9">
    <mergeCell ref="A24:K25"/>
    <mergeCell ref="A2:K2"/>
    <mergeCell ref="A3:K3"/>
    <mergeCell ref="A4:A5"/>
    <mergeCell ref="B4:C4"/>
    <mergeCell ref="D4:E4"/>
    <mergeCell ref="F4:G4"/>
    <mergeCell ref="H4:I4"/>
    <mergeCell ref="J4:K4"/>
  </mergeCells>
  <printOptions/>
  <pageMargins left="0.7" right="0.7" top="0.75" bottom="0.75" header="0.3" footer="0.3"/>
  <pageSetup horizontalDpi="600" verticalDpi="600" orientation="landscape" paperSize="9" scale="77" r:id="rId1"/>
  <ignoredErrors>
    <ignoredError sqref="B4:K4"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zoomScale="90" zoomScaleNormal="90" workbookViewId="0" topLeftCell="A1">
      <pane ySplit="5" topLeftCell="A78" activePane="bottomLeft" state="frozen"/>
      <selection pane="bottomLeft" activeCell="A1" sqref="A1"/>
    </sheetView>
  </sheetViews>
  <sheetFormatPr defaultColWidth="8.796875" defaultRowHeight="14.25"/>
  <cols>
    <col min="1" max="1" width="23.69921875" style="0" customWidth="1"/>
    <col min="2" max="2" width="5.5" style="0" customWidth="1"/>
    <col min="3" max="3" width="11" style="0" customWidth="1"/>
    <col min="4" max="5" width="12" style="0" customWidth="1"/>
    <col min="6" max="7" width="11.19921875" style="0" customWidth="1"/>
    <col min="8" max="9" width="10" style="0" customWidth="1"/>
  </cols>
  <sheetData>
    <row r="1" spans="1:9" ht="15">
      <c r="A1" s="6"/>
      <c r="B1" s="2"/>
      <c r="C1" s="2"/>
      <c r="D1" s="2"/>
      <c r="E1" s="2"/>
      <c r="F1" s="273"/>
      <c r="G1" s="2"/>
      <c r="H1" s="2"/>
      <c r="I1" s="2"/>
    </row>
    <row r="2" spans="1:9" ht="18.75">
      <c r="A2" s="864" t="s">
        <v>415</v>
      </c>
      <c r="B2" s="864"/>
      <c r="C2" s="864"/>
      <c r="D2" s="864"/>
      <c r="E2" s="864"/>
      <c r="F2" s="864"/>
      <c r="G2" s="864"/>
      <c r="H2" s="864"/>
      <c r="I2" s="864"/>
    </row>
    <row r="3" spans="1:9" ht="18" customHeight="1">
      <c r="A3" s="880" t="s">
        <v>886</v>
      </c>
      <c r="B3" s="880"/>
      <c r="C3" s="880"/>
      <c r="D3" s="880"/>
      <c r="E3" s="880"/>
      <c r="F3" s="880"/>
      <c r="G3" s="880"/>
      <c r="H3" s="880"/>
      <c r="I3" s="880"/>
    </row>
    <row r="4" spans="1:9" ht="18" customHeight="1">
      <c r="A4" s="768" t="s">
        <v>6</v>
      </c>
      <c r="B4" s="765"/>
      <c r="C4" s="777" t="s">
        <v>39</v>
      </c>
      <c r="D4" s="792" t="s">
        <v>539</v>
      </c>
      <c r="E4" s="794"/>
      <c r="F4" s="794"/>
      <c r="G4" s="794"/>
      <c r="H4" s="794"/>
      <c r="I4" s="794"/>
    </row>
    <row r="5" spans="1:9" ht="60.75" thickBot="1">
      <c r="A5" s="773"/>
      <c r="B5" s="774"/>
      <c r="C5" s="863"/>
      <c r="D5" s="55" t="s">
        <v>540</v>
      </c>
      <c r="E5" s="55" t="s">
        <v>528</v>
      </c>
      <c r="F5" s="55" t="s">
        <v>533</v>
      </c>
      <c r="G5" s="55" t="s">
        <v>530</v>
      </c>
      <c r="H5" s="55" t="s">
        <v>534</v>
      </c>
      <c r="I5" s="190" t="s">
        <v>535</v>
      </c>
    </row>
    <row r="6" spans="1:9" ht="21" customHeight="1">
      <c r="A6" s="195" t="s">
        <v>36</v>
      </c>
      <c r="B6" s="102">
        <v>2012</v>
      </c>
      <c r="C6" s="139">
        <v>141798</v>
      </c>
      <c r="D6" s="139">
        <v>79687</v>
      </c>
      <c r="E6" s="139">
        <v>2059</v>
      </c>
      <c r="F6" s="139">
        <v>57398</v>
      </c>
      <c r="G6" s="139">
        <v>939</v>
      </c>
      <c r="H6" s="139">
        <v>1401</v>
      </c>
      <c r="I6" s="274">
        <v>314</v>
      </c>
    </row>
    <row r="7" spans="1:9" ht="15">
      <c r="A7" s="195"/>
      <c r="B7" s="102">
        <v>2013</v>
      </c>
      <c r="C7" s="139">
        <v>127392</v>
      </c>
      <c r="D7" s="139">
        <v>72694</v>
      </c>
      <c r="E7" s="139">
        <v>1389</v>
      </c>
      <c r="F7" s="139">
        <v>51324</v>
      </c>
      <c r="G7" s="139">
        <v>1237</v>
      </c>
      <c r="H7" s="139">
        <v>434</v>
      </c>
      <c r="I7" s="274">
        <v>314</v>
      </c>
    </row>
    <row r="8" spans="1:9" ht="15">
      <c r="A8" s="215"/>
      <c r="B8" s="102">
        <v>2014</v>
      </c>
      <c r="C8" s="139">
        <v>148122</v>
      </c>
      <c r="D8" s="139">
        <v>74368</v>
      </c>
      <c r="E8" s="139">
        <v>1362</v>
      </c>
      <c r="F8" s="139">
        <v>69723</v>
      </c>
      <c r="G8" s="139">
        <v>1159</v>
      </c>
      <c r="H8" s="139">
        <v>1274</v>
      </c>
      <c r="I8" s="274">
        <v>236</v>
      </c>
    </row>
    <row r="9" spans="1:9" ht="15">
      <c r="A9" s="215"/>
      <c r="B9" s="102">
        <v>2015</v>
      </c>
      <c r="C9" s="139">
        <v>168403</v>
      </c>
      <c r="D9" s="139">
        <v>78855</v>
      </c>
      <c r="E9" s="139">
        <v>1285</v>
      </c>
      <c r="F9" s="139">
        <v>86498</v>
      </c>
      <c r="G9" s="139">
        <v>766</v>
      </c>
      <c r="H9" s="139">
        <v>902</v>
      </c>
      <c r="I9" s="274">
        <v>97</v>
      </c>
    </row>
    <row r="10" spans="1:9" ht="15">
      <c r="A10" s="215"/>
      <c r="B10" s="102">
        <v>2016</v>
      </c>
      <c r="C10" s="139">
        <v>173932</v>
      </c>
      <c r="D10" s="139">
        <v>83580</v>
      </c>
      <c r="E10" s="139">
        <v>2187</v>
      </c>
      <c r="F10" s="139">
        <v>85497</v>
      </c>
      <c r="G10" s="139">
        <v>1855</v>
      </c>
      <c r="H10" s="139">
        <v>657</v>
      </c>
      <c r="I10" s="274">
        <v>156</v>
      </c>
    </row>
    <row r="11" spans="1:9" ht="15">
      <c r="A11" s="188" t="s">
        <v>34</v>
      </c>
      <c r="B11" s="103">
        <v>2012</v>
      </c>
      <c r="C11" s="331">
        <v>11376</v>
      </c>
      <c r="D11" s="331">
        <v>5310</v>
      </c>
      <c r="E11" s="331">
        <v>194</v>
      </c>
      <c r="F11" s="331">
        <v>5525</v>
      </c>
      <c r="G11" s="331">
        <v>85</v>
      </c>
      <c r="H11" s="331">
        <v>229</v>
      </c>
      <c r="I11" s="332">
        <v>33</v>
      </c>
    </row>
    <row r="12" spans="1:9" ht="15">
      <c r="A12" s="275"/>
      <c r="B12" s="103">
        <v>2013</v>
      </c>
      <c r="C12" s="331">
        <v>11700</v>
      </c>
      <c r="D12" s="331">
        <v>4556</v>
      </c>
      <c r="E12" s="331">
        <v>120</v>
      </c>
      <c r="F12" s="331">
        <v>6573</v>
      </c>
      <c r="G12" s="331">
        <v>298</v>
      </c>
      <c r="H12" s="331">
        <v>151</v>
      </c>
      <c r="I12" s="332">
        <v>2</v>
      </c>
    </row>
    <row r="13" spans="1:9" ht="15">
      <c r="A13" s="275"/>
      <c r="B13" s="103">
        <v>2014</v>
      </c>
      <c r="C13" s="331">
        <v>12275</v>
      </c>
      <c r="D13" s="331">
        <v>4954</v>
      </c>
      <c r="E13" s="331">
        <v>82</v>
      </c>
      <c r="F13" s="331">
        <v>6948</v>
      </c>
      <c r="G13" s="331" t="s">
        <v>421</v>
      </c>
      <c r="H13" s="331">
        <v>291</v>
      </c>
      <c r="I13" s="332" t="s">
        <v>421</v>
      </c>
    </row>
    <row r="14" spans="1:9" ht="15">
      <c r="A14" s="275"/>
      <c r="B14" s="103">
        <v>2015</v>
      </c>
      <c r="C14" s="331">
        <v>16860</v>
      </c>
      <c r="D14" s="331">
        <v>5404</v>
      </c>
      <c r="E14" s="331">
        <v>136</v>
      </c>
      <c r="F14" s="331">
        <v>10810</v>
      </c>
      <c r="G14" s="331">
        <v>20</v>
      </c>
      <c r="H14" s="331">
        <v>475</v>
      </c>
      <c r="I14" s="332">
        <v>15</v>
      </c>
    </row>
    <row r="15" spans="1:9" ht="15">
      <c r="A15" s="275"/>
      <c r="B15" s="103">
        <v>2016</v>
      </c>
      <c r="C15" s="331">
        <v>17051</v>
      </c>
      <c r="D15" s="331">
        <v>5356</v>
      </c>
      <c r="E15" s="331">
        <v>257</v>
      </c>
      <c r="F15" s="331">
        <v>11241</v>
      </c>
      <c r="G15" s="331">
        <v>156</v>
      </c>
      <c r="H15" s="331">
        <v>30</v>
      </c>
      <c r="I15" s="332">
        <v>11</v>
      </c>
    </row>
    <row r="16" spans="1:9" ht="15">
      <c r="A16" s="188" t="s">
        <v>19</v>
      </c>
      <c r="B16" s="103">
        <v>2012</v>
      </c>
      <c r="C16" s="331">
        <v>6046</v>
      </c>
      <c r="D16" s="331">
        <v>3920</v>
      </c>
      <c r="E16" s="331">
        <v>2</v>
      </c>
      <c r="F16" s="331">
        <v>1911</v>
      </c>
      <c r="G16" s="331">
        <v>102</v>
      </c>
      <c r="H16" s="331">
        <v>78</v>
      </c>
      <c r="I16" s="333">
        <v>33</v>
      </c>
    </row>
    <row r="17" spans="1:9" ht="15">
      <c r="A17" s="275"/>
      <c r="B17" s="103">
        <v>2013</v>
      </c>
      <c r="C17" s="331">
        <v>5869</v>
      </c>
      <c r="D17" s="331">
        <v>3453</v>
      </c>
      <c r="E17" s="141" t="s">
        <v>421</v>
      </c>
      <c r="F17" s="331">
        <v>2257</v>
      </c>
      <c r="G17" s="331">
        <v>110</v>
      </c>
      <c r="H17" s="331">
        <v>48</v>
      </c>
      <c r="I17" s="333">
        <v>1</v>
      </c>
    </row>
    <row r="18" spans="1:9" ht="15">
      <c r="A18" s="275"/>
      <c r="B18" s="103">
        <v>2014</v>
      </c>
      <c r="C18" s="331">
        <v>6365</v>
      </c>
      <c r="D18" s="331">
        <v>3545</v>
      </c>
      <c r="E18" s="141" t="s">
        <v>421</v>
      </c>
      <c r="F18" s="331">
        <v>2430</v>
      </c>
      <c r="G18" s="331">
        <v>140</v>
      </c>
      <c r="H18" s="331">
        <v>250</v>
      </c>
      <c r="I18" s="333" t="s">
        <v>421</v>
      </c>
    </row>
    <row r="19" spans="1:9" ht="15">
      <c r="A19" s="275"/>
      <c r="B19" s="103">
        <v>2015</v>
      </c>
      <c r="C19" s="331">
        <v>6631</v>
      </c>
      <c r="D19" s="331">
        <v>3595</v>
      </c>
      <c r="E19" s="51" t="s">
        <v>421</v>
      </c>
      <c r="F19" s="331">
        <v>2874</v>
      </c>
      <c r="G19" s="331">
        <v>100</v>
      </c>
      <c r="H19" s="331">
        <v>62</v>
      </c>
      <c r="I19" s="51" t="s">
        <v>421</v>
      </c>
    </row>
    <row r="20" spans="1:9" ht="15">
      <c r="A20" s="275"/>
      <c r="B20" s="103">
        <v>2016</v>
      </c>
      <c r="C20" s="331">
        <v>7523</v>
      </c>
      <c r="D20" s="331">
        <v>4227</v>
      </c>
      <c r="E20" s="51" t="s">
        <v>421</v>
      </c>
      <c r="F20" s="331">
        <v>2956</v>
      </c>
      <c r="G20" s="331">
        <v>263</v>
      </c>
      <c r="H20" s="331">
        <v>74</v>
      </c>
      <c r="I20" s="333">
        <v>3</v>
      </c>
    </row>
    <row r="21" spans="1:9" ht="15">
      <c r="A21" s="216" t="s">
        <v>20</v>
      </c>
      <c r="B21" s="102">
        <v>2012</v>
      </c>
      <c r="C21" s="139">
        <v>6544</v>
      </c>
      <c r="D21" s="139">
        <v>4797</v>
      </c>
      <c r="E21" s="139">
        <v>289</v>
      </c>
      <c r="F21" s="139">
        <v>1308</v>
      </c>
      <c r="G21" s="139">
        <v>110</v>
      </c>
      <c r="H21" s="139" t="s">
        <v>421</v>
      </c>
      <c r="I21" s="276">
        <v>40</v>
      </c>
    </row>
    <row r="22" spans="1:9" ht="15">
      <c r="A22" s="180"/>
      <c r="B22" s="102">
        <v>2013</v>
      </c>
      <c r="C22" s="139">
        <v>5681</v>
      </c>
      <c r="D22" s="139">
        <v>4424</v>
      </c>
      <c r="E22" s="139">
        <v>171</v>
      </c>
      <c r="F22" s="139">
        <v>1074</v>
      </c>
      <c r="G22" s="139">
        <v>12</v>
      </c>
      <c r="H22" s="274" t="s">
        <v>421</v>
      </c>
      <c r="I22" s="274" t="s">
        <v>421</v>
      </c>
    </row>
    <row r="23" spans="1:9" ht="15">
      <c r="A23" s="215"/>
      <c r="B23" s="102">
        <v>2014</v>
      </c>
      <c r="C23" s="139">
        <v>6353</v>
      </c>
      <c r="D23" s="139">
        <v>4377</v>
      </c>
      <c r="E23" s="139">
        <v>206</v>
      </c>
      <c r="F23" s="139">
        <v>1601</v>
      </c>
      <c r="G23" s="139">
        <v>8</v>
      </c>
      <c r="H23" s="139">
        <v>160</v>
      </c>
      <c r="I23" s="276">
        <v>1</v>
      </c>
    </row>
    <row r="24" spans="1:9" ht="15">
      <c r="A24" s="275"/>
      <c r="B24" s="102">
        <v>2015</v>
      </c>
      <c r="C24" s="139">
        <v>7653</v>
      </c>
      <c r="D24" s="139">
        <v>4406</v>
      </c>
      <c r="E24" s="139">
        <v>299</v>
      </c>
      <c r="F24" s="139">
        <v>2808</v>
      </c>
      <c r="G24" s="139">
        <v>140</v>
      </c>
      <c r="H24" s="51" t="s">
        <v>421</v>
      </c>
      <c r="I24" s="51" t="s">
        <v>421</v>
      </c>
    </row>
    <row r="25" spans="1:9" ht="15">
      <c r="A25" s="215"/>
      <c r="B25" s="102">
        <v>2016</v>
      </c>
      <c r="C25" s="139">
        <v>6902</v>
      </c>
      <c r="D25" s="139">
        <v>4431</v>
      </c>
      <c r="E25" s="139">
        <v>261</v>
      </c>
      <c r="F25" s="139">
        <v>1967</v>
      </c>
      <c r="G25" s="139">
        <v>119</v>
      </c>
      <c r="H25" s="139">
        <v>124</v>
      </c>
      <c r="I25" s="51" t="s">
        <v>421</v>
      </c>
    </row>
    <row r="26" spans="1:9" ht="15">
      <c r="A26" s="188" t="s">
        <v>21</v>
      </c>
      <c r="B26" s="103">
        <v>2012</v>
      </c>
      <c r="C26" s="331">
        <v>3194</v>
      </c>
      <c r="D26" s="331">
        <v>1767</v>
      </c>
      <c r="E26" s="331" t="s">
        <v>421</v>
      </c>
      <c r="F26" s="331">
        <v>1378</v>
      </c>
      <c r="G26" s="331">
        <v>9</v>
      </c>
      <c r="H26" s="331" t="s">
        <v>421</v>
      </c>
      <c r="I26" s="332">
        <v>40</v>
      </c>
    </row>
    <row r="27" spans="1:9" ht="15">
      <c r="A27" s="275"/>
      <c r="B27" s="103">
        <v>2013</v>
      </c>
      <c r="C27" s="331">
        <v>2484</v>
      </c>
      <c r="D27" s="331">
        <v>1458</v>
      </c>
      <c r="E27" s="331" t="s">
        <v>421</v>
      </c>
      <c r="F27" s="331">
        <v>994</v>
      </c>
      <c r="G27" s="331" t="s">
        <v>421</v>
      </c>
      <c r="H27" s="331" t="s">
        <v>421</v>
      </c>
      <c r="I27" s="332">
        <v>32</v>
      </c>
    </row>
    <row r="28" spans="1:9" ht="15">
      <c r="A28" s="275"/>
      <c r="B28" s="103">
        <v>2014</v>
      </c>
      <c r="C28" s="331">
        <v>3261</v>
      </c>
      <c r="D28" s="331">
        <v>1563</v>
      </c>
      <c r="E28" s="331" t="s">
        <v>421</v>
      </c>
      <c r="F28" s="331">
        <v>1598</v>
      </c>
      <c r="G28" s="331">
        <v>6</v>
      </c>
      <c r="H28" s="331">
        <v>36</v>
      </c>
      <c r="I28" s="332">
        <v>58</v>
      </c>
    </row>
    <row r="29" spans="1:9" ht="15">
      <c r="A29" s="275"/>
      <c r="B29" s="103">
        <v>2015</v>
      </c>
      <c r="C29" s="331">
        <v>4000</v>
      </c>
      <c r="D29" s="331">
        <v>1711</v>
      </c>
      <c r="E29" s="331">
        <v>123</v>
      </c>
      <c r="F29" s="331">
        <v>2131</v>
      </c>
      <c r="G29" s="51" t="s">
        <v>421</v>
      </c>
      <c r="H29" s="51" t="s">
        <v>421</v>
      </c>
      <c r="I29" s="332">
        <v>35</v>
      </c>
    </row>
    <row r="30" spans="1:9" ht="15">
      <c r="A30" s="275"/>
      <c r="B30" s="103">
        <v>2016</v>
      </c>
      <c r="C30" s="331">
        <v>4172</v>
      </c>
      <c r="D30" s="331">
        <v>1939</v>
      </c>
      <c r="E30" s="331">
        <v>366</v>
      </c>
      <c r="F30" s="331">
        <v>1822</v>
      </c>
      <c r="G30" s="331">
        <v>26</v>
      </c>
      <c r="H30" s="51" t="s">
        <v>421</v>
      </c>
      <c r="I30" s="332">
        <v>19</v>
      </c>
    </row>
    <row r="31" spans="1:9" ht="15">
      <c r="A31" s="188" t="s">
        <v>22</v>
      </c>
      <c r="B31" s="103">
        <v>2012</v>
      </c>
      <c r="C31" s="331">
        <v>6057</v>
      </c>
      <c r="D31" s="331">
        <v>5152</v>
      </c>
      <c r="E31" s="331" t="s">
        <v>421</v>
      </c>
      <c r="F31" s="331">
        <v>866</v>
      </c>
      <c r="G31" s="334" t="s">
        <v>421</v>
      </c>
      <c r="H31" s="331">
        <v>39</v>
      </c>
      <c r="I31" s="332" t="s">
        <v>421</v>
      </c>
    </row>
    <row r="32" spans="1:9" ht="15">
      <c r="A32" s="188"/>
      <c r="B32" s="103">
        <v>2013</v>
      </c>
      <c r="C32" s="331">
        <v>6053</v>
      </c>
      <c r="D32" s="331">
        <v>4594</v>
      </c>
      <c r="E32" s="331">
        <v>60</v>
      </c>
      <c r="F32" s="331">
        <v>1355</v>
      </c>
      <c r="G32" s="331">
        <v>44</v>
      </c>
      <c r="H32" s="331" t="s">
        <v>421</v>
      </c>
      <c r="I32" s="333" t="s">
        <v>421</v>
      </c>
    </row>
    <row r="33" spans="1:9" ht="15">
      <c r="A33" s="275"/>
      <c r="B33" s="103">
        <v>2014</v>
      </c>
      <c r="C33" s="331">
        <v>6617</v>
      </c>
      <c r="D33" s="331">
        <v>4224</v>
      </c>
      <c r="E33" s="331">
        <v>25</v>
      </c>
      <c r="F33" s="331">
        <v>2306</v>
      </c>
      <c r="G33" s="334">
        <v>2</v>
      </c>
      <c r="H33" s="331">
        <v>60</v>
      </c>
      <c r="I33" s="332" t="s">
        <v>421</v>
      </c>
    </row>
    <row r="34" spans="1:9" ht="15">
      <c r="A34" s="275"/>
      <c r="B34" s="103">
        <v>2015</v>
      </c>
      <c r="C34" s="331">
        <v>7498</v>
      </c>
      <c r="D34" s="331">
        <v>4933</v>
      </c>
      <c r="E34" s="331">
        <v>113</v>
      </c>
      <c r="F34" s="331">
        <v>2349</v>
      </c>
      <c r="G34" s="331">
        <v>79</v>
      </c>
      <c r="H34" s="51" t="s">
        <v>421</v>
      </c>
      <c r="I34" s="333">
        <v>24</v>
      </c>
    </row>
    <row r="35" spans="1:9" ht="15">
      <c r="A35" s="275"/>
      <c r="B35" s="103">
        <v>2016</v>
      </c>
      <c r="C35" s="331">
        <v>7633</v>
      </c>
      <c r="D35" s="331">
        <v>5516</v>
      </c>
      <c r="E35" s="331">
        <v>21</v>
      </c>
      <c r="F35" s="331">
        <v>2040</v>
      </c>
      <c r="G35" s="334">
        <v>8</v>
      </c>
      <c r="H35" s="331">
        <v>48</v>
      </c>
      <c r="I35" s="332" t="s">
        <v>421</v>
      </c>
    </row>
    <row r="36" spans="1:9" ht="15">
      <c r="A36" s="188" t="s">
        <v>23</v>
      </c>
      <c r="B36" s="103">
        <v>2012</v>
      </c>
      <c r="C36" s="331">
        <v>18090</v>
      </c>
      <c r="D36" s="331">
        <v>9208</v>
      </c>
      <c r="E36" s="331">
        <v>1</v>
      </c>
      <c r="F36" s="331">
        <v>8803</v>
      </c>
      <c r="G36" s="331">
        <v>78</v>
      </c>
      <c r="H36" s="334" t="s">
        <v>421</v>
      </c>
      <c r="I36" s="333" t="s">
        <v>421</v>
      </c>
    </row>
    <row r="37" spans="1:9" ht="15">
      <c r="A37" s="275"/>
      <c r="B37" s="103">
        <v>2013</v>
      </c>
      <c r="C37" s="331">
        <v>16523</v>
      </c>
      <c r="D37" s="331">
        <v>8275</v>
      </c>
      <c r="E37" s="331" t="s">
        <v>421</v>
      </c>
      <c r="F37" s="331">
        <v>8190</v>
      </c>
      <c r="G37" s="331">
        <v>57</v>
      </c>
      <c r="H37" s="331" t="s">
        <v>421</v>
      </c>
      <c r="I37" s="333">
        <v>1</v>
      </c>
    </row>
    <row r="38" spans="1:9" ht="15">
      <c r="A38" s="275"/>
      <c r="B38" s="103">
        <v>2014</v>
      </c>
      <c r="C38" s="331">
        <v>17521</v>
      </c>
      <c r="D38" s="331">
        <v>8945</v>
      </c>
      <c r="E38" s="331" t="s">
        <v>421</v>
      </c>
      <c r="F38" s="331">
        <v>8447</v>
      </c>
      <c r="G38" s="331">
        <v>129</v>
      </c>
      <c r="H38" s="334" t="s">
        <v>421</v>
      </c>
      <c r="I38" s="333" t="s">
        <v>421</v>
      </c>
    </row>
    <row r="39" spans="1:9" ht="15">
      <c r="A39" s="275"/>
      <c r="B39" s="103">
        <v>2015</v>
      </c>
      <c r="C39" s="331">
        <v>19373</v>
      </c>
      <c r="D39" s="331">
        <v>8626</v>
      </c>
      <c r="E39" s="331">
        <v>25</v>
      </c>
      <c r="F39" s="331">
        <v>10645</v>
      </c>
      <c r="G39" s="51" t="s">
        <v>421</v>
      </c>
      <c r="H39" s="331">
        <v>76</v>
      </c>
      <c r="I39" s="333">
        <v>1</v>
      </c>
    </row>
    <row r="40" spans="1:9" ht="15">
      <c r="A40" s="275"/>
      <c r="B40" s="103">
        <v>2016</v>
      </c>
      <c r="C40" s="331">
        <v>16553</v>
      </c>
      <c r="D40" s="331">
        <v>8685</v>
      </c>
      <c r="E40" s="331">
        <v>35</v>
      </c>
      <c r="F40" s="331">
        <v>7751</v>
      </c>
      <c r="G40" s="331">
        <v>56</v>
      </c>
      <c r="H40" s="334">
        <v>26</v>
      </c>
      <c r="I40" s="51" t="s">
        <v>421</v>
      </c>
    </row>
    <row r="41" spans="1:9" ht="15">
      <c r="A41" s="188" t="s">
        <v>24</v>
      </c>
      <c r="B41" s="103">
        <v>2012</v>
      </c>
      <c r="C41" s="331">
        <v>27251</v>
      </c>
      <c r="D41" s="331">
        <v>11175</v>
      </c>
      <c r="E41" s="331">
        <v>924</v>
      </c>
      <c r="F41" s="331">
        <v>15086</v>
      </c>
      <c r="G41" s="331">
        <v>51</v>
      </c>
      <c r="H41" s="331">
        <v>15</v>
      </c>
      <c r="I41" s="332" t="s">
        <v>421</v>
      </c>
    </row>
    <row r="42" spans="1:9" ht="15">
      <c r="A42" s="275"/>
      <c r="B42" s="103">
        <v>2013</v>
      </c>
      <c r="C42" s="331">
        <v>23821</v>
      </c>
      <c r="D42" s="331">
        <v>10347</v>
      </c>
      <c r="E42" s="331">
        <v>217</v>
      </c>
      <c r="F42" s="331">
        <v>13054</v>
      </c>
      <c r="G42" s="331">
        <v>202</v>
      </c>
      <c r="H42" s="331" t="s">
        <v>421</v>
      </c>
      <c r="I42" s="333">
        <v>1</v>
      </c>
    </row>
    <row r="43" spans="1:9" ht="15">
      <c r="A43" s="275"/>
      <c r="B43" s="103">
        <v>2014</v>
      </c>
      <c r="C43" s="331">
        <v>33125</v>
      </c>
      <c r="D43" s="331">
        <v>10554</v>
      </c>
      <c r="E43" s="331">
        <v>90</v>
      </c>
      <c r="F43" s="331">
        <v>22278</v>
      </c>
      <c r="G43" s="331">
        <v>203</v>
      </c>
      <c r="H43" s="331" t="s">
        <v>421</v>
      </c>
      <c r="I43" s="332" t="s">
        <v>421</v>
      </c>
    </row>
    <row r="44" spans="1:9" ht="15">
      <c r="A44" s="275"/>
      <c r="B44" s="103">
        <v>2015</v>
      </c>
      <c r="C44" s="331">
        <v>34964</v>
      </c>
      <c r="D44" s="331">
        <v>10717</v>
      </c>
      <c r="E44" s="331">
        <v>70</v>
      </c>
      <c r="F44" s="331">
        <v>24082</v>
      </c>
      <c r="G44" s="331">
        <v>47</v>
      </c>
      <c r="H44" s="331">
        <v>48</v>
      </c>
      <c r="I44" s="51" t="s">
        <v>421</v>
      </c>
    </row>
    <row r="45" spans="1:9" ht="15">
      <c r="A45" s="275"/>
      <c r="B45" s="103">
        <v>2016</v>
      </c>
      <c r="C45" s="331">
        <v>38588</v>
      </c>
      <c r="D45" s="331">
        <v>12156</v>
      </c>
      <c r="E45" s="331">
        <v>45</v>
      </c>
      <c r="F45" s="331">
        <v>26259</v>
      </c>
      <c r="G45" s="331">
        <v>94</v>
      </c>
      <c r="H45" s="51" t="s">
        <v>421</v>
      </c>
      <c r="I45" s="332">
        <v>34</v>
      </c>
    </row>
    <row r="46" spans="1:9" ht="15">
      <c r="A46" s="188" t="s">
        <v>25</v>
      </c>
      <c r="B46" s="103">
        <v>2012</v>
      </c>
      <c r="C46" s="331">
        <v>1683</v>
      </c>
      <c r="D46" s="331">
        <v>1308</v>
      </c>
      <c r="E46" s="331" t="s">
        <v>421</v>
      </c>
      <c r="F46" s="331">
        <v>373</v>
      </c>
      <c r="G46" s="331">
        <v>1</v>
      </c>
      <c r="H46" s="334" t="s">
        <v>421</v>
      </c>
      <c r="I46" s="333">
        <v>1</v>
      </c>
    </row>
    <row r="47" spans="1:9" ht="15">
      <c r="A47" s="275"/>
      <c r="B47" s="103">
        <v>2013</v>
      </c>
      <c r="C47" s="331">
        <v>1785</v>
      </c>
      <c r="D47" s="331">
        <v>1294</v>
      </c>
      <c r="E47" s="334" t="s">
        <v>421</v>
      </c>
      <c r="F47" s="331">
        <v>491</v>
      </c>
      <c r="G47" s="331" t="s">
        <v>421</v>
      </c>
      <c r="H47" s="331" t="s">
        <v>421</v>
      </c>
      <c r="I47" s="333" t="s">
        <v>421</v>
      </c>
    </row>
    <row r="48" spans="1:9" ht="15">
      <c r="A48" s="275"/>
      <c r="B48" s="103">
        <v>2014</v>
      </c>
      <c r="C48" s="331">
        <v>1650</v>
      </c>
      <c r="D48" s="331">
        <v>1241</v>
      </c>
      <c r="E48" s="331" t="s">
        <v>421</v>
      </c>
      <c r="F48" s="331">
        <v>401</v>
      </c>
      <c r="G48" s="331">
        <v>8</v>
      </c>
      <c r="H48" s="334" t="s">
        <v>421</v>
      </c>
      <c r="I48" s="333" t="s">
        <v>421</v>
      </c>
    </row>
    <row r="49" spans="1:9" ht="15">
      <c r="A49" s="275"/>
      <c r="B49" s="103">
        <v>2015</v>
      </c>
      <c r="C49" s="331">
        <v>1613</v>
      </c>
      <c r="D49" s="331">
        <v>1292</v>
      </c>
      <c r="E49" s="51" t="s">
        <v>421</v>
      </c>
      <c r="F49" s="331">
        <v>321</v>
      </c>
      <c r="G49" s="51" t="s">
        <v>421</v>
      </c>
      <c r="H49" s="51" t="s">
        <v>421</v>
      </c>
      <c r="I49" s="51" t="s">
        <v>421</v>
      </c>
    </row>
    <row r="50" spans="1:9" ht="15">
      <c r="A50" s="275"/>
      <c r="B50" s="103">
        <v>2016</v>
      </c>
      <c r="C50" s="331">
        <v>2025</v>
      </c>
      <c r="D50" s="331">
        <v>1355</v>
      </c>
      <c r="E50" s="51" t="s">
        <v>421</v>
      </c>
      <c r="F50" s="331">
        <v>660</v>
      </c>
      <c r="G50" s="331">
        <v>10</v>
      </c>
      <c r="H50" s="51" t="s">
        <v>421</v>
      </c>
      <c r="I50" s="51" t="s">
        <v>421</v>
      </c>
    </row>
    <row r="51" spans="1:9" ht="15">
      <c r="A51" s="188" t="s">
        <v>26</v>
      </c>
      <c r="B51" s="103">
        <v>2012</v>
      </c>
      <c r="C51" s="331">
        <v>7453</v>
      </c>
      <c r="D51" s="331">
        <v>5681</v>
      </c>
      <c r="E51" s="331">
        <v>170</v>
      </c>
      <c r="F51" s="331">
        <v>1467</v>
      </c>
      <c r="G51" s="334">
        <v>16</v>
      </c>
      <c r="H51" s="334" t="s">
        <v>421</v>
      </c>
      <c r="I51" s="333">
        <v>119</v>
      </c>
    </row>
    <row r="52" spans="1:9" ht="15">
      <c r="A52" s="275"/>
      <c r="B52" s="103">
        <v>2013</v>
      </c>
      <c r="C52" s="331">
        <v>6468</v>
      </c>
      <c r="D52" s="331">
        <v>5313</v>
      </c>
      <c r="E52" s="331">
        <v>335</v>
      </c>
      <c r="F52" s="331">
        <v>796</v>
      </c>
      <c r="G52" s="331">
        <v>24</v>
      </c>
      <c r="H52" s="331" t="s">
        <v>421</v>
      </c>
      <c r="I52" s="332" t="s">
        <v>421</v>
      </c>
    </row>
    <row r="53" spans="1:9" ht="15">
      <c r="A53" s="275"/>
      <c r="B53" s="103">
        <v>2014</v>
      </c>
      <c r="C53" s="331">
        <v>7592</v>
      </c>
      <c r="D53" s="331">
        <v>5558</v>
      </c>
      <c r="E53" s="331">
        <v>542</v>
      </c>
      <c r="F53" s="331">
        <v>1300</v>
      </c>
      <c r="G53" s="334">
        <v>90</v>
      </c>
      <c r="H53" s="334" t="s">
        <v>421</v>
      </c>
      <c r="I53" s="333">
        <v>102</v>
      </c>
    </row>
    <row r="54" spans="1:9" ht="15">
      <c r="A54" s="275"/>
      <c r="B54" s="103">
        <v>2015</v>
      </c>
      <c r="C54" s="331">
        <v>7159</v>
      </c>
      <c r="D54" s="331">
        <v>5066</v>
      </c>
      <c r="E54" s="331">
        <v>249</v>
      </c>
      <c r="F54" s="331">
        <v>1818</v>
      </c>
      <c r="G54" s="331">
        <v>26</v>
      </c>
      <c r="H54" s="51" t="s">
        <v>421</v>
      </c>
      <c r="I54" s="51" t="s">
        <v>421</v>
      </c>
    </row>
    <row r="55" spans="1:9" ht="15">
      <c r="A55" s="275"/>
      <c r="B55" s="103">
        <v>2016</v>
      </c>
      <c r="C55" s="331">
        <v>8108</v>
      </c>
      <c r="D55" s="331">
        <v>5494</v>
      </c>
      <c r="E55" s="331">
        <v>591</v>
      </c>
      <c r="F55" s="331">
        <v>1993</v>
      </c>
      <c r="G55" s="334">
        <v>30</v>
      </c>
      <c r="H55" s="51" t="s">
        <v>421</v>
      </c>
      <c r="I55" s="51" t="s">
        <v>421</v>
      </c>
    </row>
    <row r="56" spans="1:9" ht="15">
      <c r="A56" s="188" t="s">
        <v>27</v>
      </c>
      <c r="B56" s="103">
        <v>2012</v>
      </c>
      <c r="C56" s="331">
        <v>4486</v>
      </c>
      <c r="D56" s="331">
        <v>2153</v>
      </c>
      <c r="E56" s="331" t="s">
        <v>421</v>
      </c>
      <c r="F56" s="331">
        <v>2333</v>
      </c>
      <c r="G56" s="331" t="s">
        <v>421</v>
      </c>
      <c r="H56" s="334" t="s">
        <v>421</v>
      </c>
      <c r="I56" s="333" t="s">
        <v>421</v>
      </c>
    </row>
    <row r="57" spans="1:9" ht="15">
      <c r="A57" s="275"/>
      <c r="B57" s="103">
        <v>2013</v>
      </c>
      <c r="C57" s="331">
        <v>3627</v>
      </c>
      <c r="D57" s="331">
        <v>2098</v>
      </c>
      <c r="E57" s="331" t="s">
        <v>421</v>
      </c>
      <c r="F57" s="331">
        <v>1529</v>
      </c>
      <c r="G57" s="331" t="s">
        <v>421</v>
      </c>
      <c r="H57" s="331" t="s">
        <v>421</v>
      </c>
      <c r="I57" s="332" t="s">
        <v>421</v>
      </c>
    </row>
    <row r="58" spans="1:9" ht="15">
      <c r="A58" s="275"/>
      <c r="B58" s="103">
        <v>2014</v>
      </c>
      <c r="C58" s="331">
        <v>4570</v>
      </c>
      <c r="D58" s="331">
        <v>1915</v>
      </c>
      <c r="E58" s="331">
        <v>69</v>
      </c>
      <c r="F58" s="331">
        <v>2560</v>
      </c>
      <c r="G58" s="331">
        <v>26</v>
      </c>
      <c r="H58" s="334" t="s">
        <v>421</v>
      </c>
      <c r="I58" s="333" t="s">
        <v>421</v>
      </c>
    </row>
    <row r="59" spans="1:9" ht="15">
      <c r="A59" s="215"/>
      <c r="B59" s="103">
        <v>2015</v>
      </c>
      <c r="C59" s="331">
        <v>4746</v>
      </c>
      <c r="D59" s="331">
        <v>2281</v>
      </c>
      <c r="E59" s="51" t="s">
        <v>421</v>
      </c>
      <c r="F59" s="331">
        <v>2438</v>
      </c>
      <c r="G59" s="331">
        <v>27</v>
      </c>
      <c r="H59" s="51" t="s">
        <v>421</v>
      </c>
      <c r="I59" s="51" t="s">
        <v>421</v>
      </c>
    </row>
    <row r="60" spans="1:9" ht="15">
      <c r="A60" s="215"/>
      <c r="B60" s="103">
        <v>2016</v>
      </c>
      <c r="C60" s="331">
        <v>4405</v>
      </c>
      <c r="D60" s="331">
        <v>2143</v>
      </c>
      <c r="E60" s="331">
        <v>144</v>
      </c>
      <c r="F60" s="331">
        <v>2052</v>
      </c>
      <c r="G60" s="331">
        <v>56</v>
      </c>
      <c r="H60" s="334">
        <v>10</v>
      </c>
      <c r="I60" s="51" t="s">
        <v>421</v>
      </c>
    </row>
    <row r="61" spans="1:9" ht="15">
      <c r="A61" s="188" t="s">
        <v>28</v>
      </c>
      <c r="B61" s="103">
        <v>2012</v>
      </c>
      <c r="C61" s="331">
        <v>11249</v>
      </c>
      <c r="D61" s="331">
        <v>5224</v>
      </c>
      <c r="E61" s="331">
        <v>92</v>
      </c>
      <c r="F61" s="331">
        <v>5404</v>
      </c>
      <c r="G61" s="331">
        <v>65</v>
      </c>
      <c r="H61" s="331">
        <v>464</v>
      </c>
      <c r="I61" s="332" t="s">
        <v>421</v>
      </c>
    </row>
    <row r="62" spans="1:9" ht="15">
      <c r="A62" s="275"/>
      <c r="B62" s="103">
        <v>2013</v>
      </c>
      <c r="C62" s="331">
        <v>10187</v>
      </c>
      <c r="D62" s="331">
        <v>4339</v>
      </c>
      <c r="E62" s="331">
        <v>45</v>
      </c>
      <c r="F62" s="331">
        <v>5584</v>
      </c>
      <c r="G62" s="331">
        <v>98</v>
      </c>
      <c r="H62" s="331">
        <v>41</v>
      </c>
      <c r="I62" s="333">
        <v>80</v>
      </c>
    </row>
    <row r="63" spans="1:9" ht="15">
      <c r="A63" s="275"/>
      <c r="B63" s="103">
        <v>2014</v>
      </c>
      <c r="C63" s="331">
        <v>11525</v>
      </c>
      <c r="D63" s="331">
        <v>4760</v>
      </c>
      <c r="E63" s="331">
        <v>85</v>
      </c>
      <c r="F63" s="331">
        <v>6447</v>
      </c>
      <c r="G63" s="331">
        <v>93</v>
      </c>
      <c r="H63" s="331">
        <v>108</v>
      </c>
      <c r="I63" s="332">
        <v>32</v>
      </c>
    </row>
    <row r="64" spans="1:9" ht="15">
      <c r="A64" s="215"/>
      <c r="B64" s="103">
        <v>2015</v>
      </c>
      <c r="C64" s="331">
        <v>13925</v>
      </c>
      <c r="D64" s="331">
        <v>5438</v>
      </c>
      <c r="E64" s="331" t="s">
        <v>421</v>
      </c>
      <c r="F64" s="331">
        <v>8281</v>
      </c>
      <c r="G64" s="331">
        <v>87</v>
      </c>
      <c r="H64" s="331">
        <v>101</v>
      </c>
      <c r="I64" s="333">
        <v>18</v>
      </c>
    </row>
    <row r="65" spans="1:9" ht="15">
      <c r="A65" s="215"/>
      <c r="B65" s="103">
        <v>2016</v>
      </c>
      <c r="C65" s="331">
        <v>15527</v>
      </c>
      <c r="D65" s="331">
        <v>6247</v>
      </c>
      <c r="E65" s="331">
        <v>68</v>
      </c>
      <c r="F65" s="331">
        <v>8946</v>
      </c>
      <c r="G65" s="331">
        <v>138</v>
      </c>
      <c r="H65" s="331">
        <v>68</v>
      </c>
      <c r="I65" s="332">
        <v>60</v>
      </c>
    </row>
    <row r="66" spans="1:9" ht="15">
      <c r="A66" s="188" t="s">
        <v>29</v>
      </c>
      <c r="B66" s="103">
        <v>2012</v>
      </c>
      <c r="C66" s="331">
        <v>10126</v>
      </c>
      <c r="D66" s="331">
        <v>7915</v>
      </c>
      <c r="E66" s="334" t="s">
        <v>421</v>
      </c>
      <c r="F66" s="331">
        <v>2082</v>
      </c>
      <c r="G66" s="331">
        <v>113</v>
      </c>
      <c r="H66" s="334">
        <v>16</v>
      </c>
      <c r="I66" s="333" t="s">
        <v>421</v>
      </c>
    </row>
    <row r="67" spans="1:9" ht="15">
      <c r="A67" s="275"/>
      <c r="B67" s="103">
        <v>2013</v>
      </c>
      <c r="C67" s="331">
        <v>10176</v>
      </c>
      <c r="D67" s="331">
        <v>7490</v>
      </c>
      <c r="E67" s="331">
        <v>24</v>
      </c>
      <c r="F67" s="331">
        <v>2506</v>
      </c>
      <c r="G67" s="331">
        <v>156</v>
      </c>
      <c r="H67" s="331" t="s">
        <v>421</v>
      </c>
      <c r="I67" s="332" t="s">
        <v>421</v>
      </c>
    </row>
    <row r="68" spans="1:9" ht="15">
      <c r="A68" s="275"/>
      <c r="B68" s="103">
        <v>2014</v>
      </c>
      <c r="C68" s="331">
        <v>9226</v>
      </c>
      <c r="D68" s="331">
        <v>7248</v>
      </c>
      <c r="E68" s="334">
        <v>8</v>
      </c>
      <c r="F68" s="331">
        <v>1860</v>
      </c>
      <c r="G68" s="331">
        <v>24</v>
      </c>
      <c r="H68" s="334">
        <v>86</v>
      </c>
      <c r="I68" s="333" t="s">
        <v>421</v>
      </c>
    </row>
    <row r="69" spans="1:9" ht="15">
      <c r="A69" s="215"/>
      <c r="B69" s="103">
        <v>2015</v>
      </c>
      <c r="C69" s="331">
        <v>11066</v>
      </c>
      <c r="D69" s="331">
        <v>7675</v>
      </c>
      <c r="E69" s="331">
        <v>57</v>
      </c>
      <c r="F69" s="331">
        <v>3210</v>
      </c>
      <c r="G69" s="331">
        <v>124</v>
      </c>
      <c r="H69" s="51" t="s">
        <v>421</v>
      </c>
      <c r="I69" s="51" t="s">
        <v>421</v>
      </c>
    </row>
    <row r="70" spans="1:9" ht="15">
      <c r="A70" s="215"/>
      <c r="B70" s="103">
        <v>2016</v>
      </c>
      <c r="C70" s="331">
        <v>13022</v>
      </c>
      <c r="D70" s="331">
        <v>7985</v>
      </c>
      <c r="E70" s="334">
        <v>20</v>
      </c>
      <c r="F70" s="331">
        <v>4149</v>
      </c>
      <c r="G70" s="331">
        <v>736</v>
      </c>
      <c r="H70" s="334">
        <v>132</v>
      </c>
      <c r="I70" s="51" t="s">
        <v>421</v>
      </c>
    </row>
    <row r="71" spans="1:9" ht="15">
      <c r="A71" s="188" t="s">
        <v>30</v>
      </c>
      <c r="B71" s="103">
        <v>2012</v>
      </c>
      <c r="C71" s="331">
        <v>3981</v>
      </c>
      <c r="D71" s="331">
        <v>3012</v>
      </c>
      <c r="E71" s="331">
        <v>188</v>
      </c>
      <c r="F71" s="331">
        <v>751</v>
      </c>
      <c r="G71" s="331">
        <v>30</v>
      </c>
      <c r="H71" s="334" t="s">
        <v>421</v>
      </c>
      <c r="I71" s="333" t="s">
        <v>421</v>
      </c>
    </row>
    <row r="72" spans="1:9" ht="15">
      <c r="A72" s="275"/>
      <c r="B72" s="103">
        <v>2013</v>
      </c>
      <c r="C72" s="331">
        <v>3608</v>
      </c>
      <c r="D72" s="331">
        <v>2757</v>
      </c>
      <c r="E72" s="331">
        <v>153</v>
      </c>
      <c r="F72" s="331">
        <v>654</v>
      </c>
      <c r="G72" s="331">
        <v>44</v>
      </c>
      <c r="H72" s="331" t="s">
        <v>421</v>
      </c>
      <c r="I72" s="333" t="s">
        <v>421</v>
      </c>
    </row>
    <row r="73" spans="1:9" ht="15">
      <c r="A73" s="275"/>
      <c r="B73" s="103">
        <v>2014</v>
      </c>
      <c r="C73" s="331">
        <v>3275</v>
      </c>
      <c r="D73" s="331">
        <v>2691</v>
      </c>
      <c r="E73" s="331">
        <v>126</v>
      </c>
      <c r="F73" s="331">
        <v>435</v>
      </c>
      <c r="G73" s="331">
        <v>23</v>
      </c>
      <c r="H73" s="334" t="s">
        <v>421</v>
      </c>
      <c r="I73" s="333" t="s">
        <v>421</v>
      </c>
    </row>
    <row r="74" spans="1:9" ht="15">
      <c r="A74" s="215"/>
      <c r="B74" s="103">
        <v>2015</v>
      </c>
      <c r="C74" s="331">
        <v>3168</v>
      </c>
      <c r="D74" s="331">
        <v>2495</v>
      </c>
      <c r="E74" s="331">
        <v>50</v>
      </c>
      <c r="F74" s="331">
        <v>615</v>
      </c>
      <c r="G74" s="331">
        <v>8</v>
      </c>
      <c r="H74" s="51" t="s">
        <v>421</v>
      </c>
      <c r="I74" s="51" t="s">
        <v>421</v>
      </c>
    </row>
    <row r="75" spans="1:9" ht="15">
      <c r="A75" s="215"/>
      <c r="B75" s="103">
        <v>2016</v>
      </c>
      <c r="C75" s="331">
        <v>3387</v>
      </c>
      <c r="D75" s="331">
        <v>2741</v>
      </c>
      <c r="E75" s="51" t="s">
        <v>421</v>
      </c>
      <c r="F75" s="331">
        <v>629</v>
      </c>
      <c r="G75" s="331">
        <v>17</v>
      </c>
      <c r="H75" s="51" t="s">
        <v>421</v>
      </c>
      <c r="I75" s="51" t="s">
        <v>421</v>
      </c>
    </row>
    <row r="76" spans="1:9" ht="15">
      <c r="A76" s="188" t="s">
        <v>31</v>
      </c>
      <c r="B76" s="103">
        <v>2012</v>
      </c>
      <c r="C76" s="331">
        <v>4134</v>
      </c>
      <c r="D76" s="331">
        <v>2189</v>
      </c>
      <c r="E76" s="331">
        <v>26</v>
      </c>
      <c r="F76" s="331">
        <v>1878</v>
      </c>
      <c r="G76" s="331">
        <v>8</v>
      </c>
      <c r="H76" s="331" t="s">
        <v>421</v>
      </c>
      <c r="I76" s="332">
        <v>33</v>
      </c>
    </row>
    <row r="77" spans="1:9" ht="15">
      <c r="A77" s="275"/>
      <c r="B77" s="103">
        <v>2013</v>
      </c>
      <c r="C77" s="331">
        <v>3156</v>
      </c>
      <c r="D77" s="331">
        <v>2166</v>
      </c>
      <c r="E77" s="331">
        <v>132</v>
      </c>
      <c r="F77" s="331">
        <v>807</v>
      </c>
      <c r="G77" s="331">
        <v>8</v>
      </c>
      <c r="H77" s="331" t="s">
        <v>421</v>
      </c>
      <c r="I77" s="332">
        <v>43</v>
      </c>
    </row>
    <row r="78" spans="1:9" ht="15">
      <c r="A78" s="275"/>
      <c r="B78" s="103">
        <v>2014</v>
      </c>
      <c r="C78" s="331">
        <v>3763</v>
      </c>
      <c r="D78" s="331">
        <v>2029</v>
      </c>
      <c r="E78" s="331">
        <v>36</v>
      </c>
      <c r="F78" s="331">
        <v>1634</v>
      </c>
      <c r="G78" s="331">
        <v>21</v>
      </c>
      <c r="H78" s="331" t="s">
        <v>421</v>
      </c>
      <c r="I78" s="332">
        <v>43</v>
      </c>
    </row>
    <row r="79" spans="1:9" ht="15">
      <c r="A79" s="215"/>
      <c r="B79" s="103">
        <v>2015</v>
      </c>
      <c r="C79" s="331">
        <v>4300</v>
      </c>
      <c r="D79" s="331">
        <v>2289</v>
      </c>
      <c r="E79" s="51" t="s">
        <v>421</v>
      </c>
      <c r="F79" s="331">
        <v>1966</v>
      </c>
      <c r="G79" s="331">
        <v>42</v>
      </c>
      <c r="H79" s="51" t="s">
        <v>421</v>
      </c>
      <c r="I79" s="332">
        <v>3</v>
      </c>
    </row>
    <row r="80" spans="1:9" ht="15">
      <c r="A80" s="215"/>
      <c r="B80" s="103">
        <v>2016</v>
      </c>
      <c r="C80" s="331">
        <v>3975</v>
      </c>
      <c r="D80" s="331">
        <v>2313</v>
      </c>
      <c r="E80" s="331">
        <v>65</v>
      </c>
      <c r="F80" s="331">
        <v>1453</v>
      </c>
      <c r="G80" s="331">
        <v>78</v>
      </c>
      <c r="H80" s="331">
        <v>41</v>
      </c>
      <c r="I80" s="332">
        <v>25</v>
      </c>
    </row>
    <row r="81" spans="1:9" ht="15">
      <c r="A81" s="188" t="s">
        <v>32</v>
      </c>
      <c r="B81" s="103">
        <v>2012</v>
      </c>
      <c r="C81" s="331">
        <v>14429</v>
      </c>
      <c r="D81" s="331">
        <v>8285</v>
      </c>
      <c r="E81" s="331">
        <v>75</v>
      </c>
      <c r="F81" s="331">
        <v>5649</v>
      </c>
      <c r="G81" s="331">
        <v>239</v>
      </c>
      <c r="H81" s="334">
        <v>180</v>
      </c>
      <c r="I81" s="332">
        <v>1</v>
      </c>
    </row>
    <row r="82" spans="1:9" ht="15">
      <c r="A82" s="275"/>
      <c r="B82" s="103">
        <v>2013</v>
      </c>
      <c r="C82" s="331">
        <v>10952</v>
      </c>
      <c r="D82" s="331">
        <v>7386</v>
      </c>
      <c r="E82" s="331">
        <v>119</v>
      </c>
      <c r="F82" s="331">
        <v>3247</v>
      </c>
      <c r="G82" s="331">
        <v>117</v>
      </c>
      <c r="H82" s="331" t="s">
        <v>421</v>
      </c>
      <c r="I82" s="333">
        <v>83</v>
      </c>
    </row>
    <row r="83" spans="1:9" ht="15">
      <c r="A83" s="275"/>
      <c r="B83" s="103">
        <v>2014</v>
      </c>
      <c r="C83" s="331">
        <v>15873</v>
      </c>
      <c r="D83" s="331">
        <v>8045</v>
      </c>
      <c r="E83" s="331">
        <v>93</v>
      </c>
      <c r="F83" s="331">
        <v>7618</v>
      </c>
      <c r="G83" s="331">
        <v>117</v>
      </c>
      <c r="H83" s="334" t="s">
        <v>421</v>
      </c>
      <c r="I83" s="332" t="s">
        <v>421</v>
      </c>
    </row>
    <row r="84" spans="1:9" ht="15">
      <c r="A84" s="215"/>
      <c r="B84" s="103">
        <v>2015</v>
      </c>
      <c r="C84" s="331">
        <v>18715</v>
      </c>
      <c r="D84" s="331">
        <v>9496</v>
      </c>
      <c r="E84" s="331">
        <v>36</v>
      </c>
      <c r="F84" s="331">
        <v>9025</v>
      </c>
      <c r="G84" s="331">
        <v>18</v>
      </c>
      <c r="H84" s="331">
        <v>140</v>
      </c>
      <c r="I84" s="51" t="s">
        <v>421</v>
      </c>
    </row>
    <row r="85" spans="1:9" ht="15">
      <c r="A85" s="215"/>
      <c r="B85" s="103">
        <v>2016</v>
      </c>
      <c r="C85" s="331">
        <v>18338</v>
      </c>
      <c r="D85" s="331">
        <v>9481</v>
      </c>
      <c r="E85" s="331">
        <v>134</v>
      </c>
      <c r="F85" s="331">
        <v>8588</v>
      </c>
      <c r="G85" s="331">
        <v>56</v>
      </c>
      <c r="H85" s="334">
        <v>79</v>
      </c>
      <c r="I85" s="51" t="s">
        <v>421</v>
      </c>
    </row>
    <row r="86" spans="1:9" ht="15">
      <c r="A86" s="188" t="s">
        <v>33</v>
      </c>
      <c r="B86" s="103">
        <v>2012</v>
      </c>
      <c r="C86" s="331">
        <v>5699</v>
      </c>
      <c r="D86" s="331">
        <v>2591</v>
      </c>
      <c r="E86" s="331">
        <v>98</v>
      </c>
      <c r="F86" s="331">
        <v>2584</v>
      </c>
      <c r="G86" s="331">
        <v>32</v>
      </c>
      <c r="H86" s="331">
        <v>380</v>
      </c>
      <c r="I86" s="332">
        <v>14</v>
      </c>
    </row>
    <row r="87" spans="1:9" ht="15">
      <c r="A87" s="188"/>
      <c r="B87" s="103">
        <v>2013</v>
      </c>
      <c r="C87" s="331">
        <v>5302</v>
      </c>
      <c r="D87" s="331">
        <v>2744</v>
      </c>
      <c r="E87" s="331">
        <v>13</v>
      </c>
      <c r="F87" s="331">
        <v>2213</v>
      </c>
      <c r="G87" s="331">
        <v>67</v>
      </c>
      <c r="H87" s="331">
        <v>194</v>
      </c>
      <c r="I87" s="332">
        <v>71</v>
      </c>
    </row>
    <row r="88" spans="1:9" ht="15">
      <c r="A88" s="275"/>
      <c r="B88" s="103">
        <v>2014</v>
      </c>
      <c r="C88" s="331">
        <v>5131</v>
      </c>
      <c r="D88" s="331">
        <v>2719</v>
      </c>
      <c r="E88" s="331" t="s">
        <v>421</v>
      </c>
      <c r="F88" s="331">
        <v>1860</v>
      </c>
      <c r="G88" s="331">
        <v>269</v>
      </c>
      <c r="H88" s="331">
        <v>283</v>
      </c>
      <c r="I88" s="332" t="s">
        <v>421</v>
      </c>
    </row>
    <row r="89" spans="1:9" ht="15">
      <c r="A89" s="215"/>
      <c r="B89" s="103">
        <v>2015</v>
      </c>
      <c r="C89" s="331">
        <v>6732</v>
      </c>
      <c r="D89" s="331">
        <v>3431</v>
      </c>
      <c r="E89" s="331">
        <v>127</v>
      </c>
      <c r="F89" s="331">
        <v>3125</v>
      </c>
      <c r="G89" s="331">
        <v>48</v>
      </c>
      <c r="H89" s="51" t="s">
        <v>421</v>
      </c>
      <c r="I89" s="332">
        <v>1</v>
      </c>
    </row>
    <row r="90" spans="1:9" ht="15">
      <c r="A90" s="215"/>
      <c r="B90" s="103">
        <v>2016</v>
      </c>
      <c r="C90" s="331">
        <v>6723</v>
      </c>
      <c r="D90" s="331">
        <v>3511</v>
      </c>
      <c r="E90" s="331">
        <v>180</v>
      </c>
      <c r="F90" s="331">
        <v>2991</v>
      </c>
      <c r="G90" s="331">
        <v>12</v>
      </c>
      <c r="H90" s="331">
        <v>25</v>
      </c>
      <c r="I90" s="332">
        <v>4</v>
      </c>
    </row>
  </sheetData>
  <mergeCells count="5">
    <mergeCell ref="A2:I2"/>
    <mergeCell ref="A3:I3"/>
    <mergeCell ref="A4:B5"/>
    <mergeCell ref="C4:C5"/>
    <mergeCell ref="D4:I4"/>
  </mergeCell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25"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90" zoomScaleNormal="90" workbookViewId="0" topLeftCell="A1"/>
  </sheetViews>
  <sheetFormatPr defaultColWidth="8.796875" defaultRowHeight="14.25"/>
  <cols>
    <col min="1" max="1" width="27.5" style="0" customWidth="1"/>
    <col min="3" max="3" width="11" style="0" customWidth="1"/>
    <col min="5" max="5" width="11" style="0" customWidth="1"/>
    <col min="7" max="7" width="11" style="0" customWidth="1"/>
    <col min="9" max="9" width="11" style="0" customWidth="1"/>
  </cols>
  <sheetData>
    <row r="1" spans="1:9" ht="15">
      <c r="A1" s="6"/>
      <c r="B1" s="2"/>
      <c r="C1" s="2"/>
      <c r="D1" s="2"/>
      <c r="E1" s="2"/>
      <c r="F1" s="15"/>
      <c r="G1" s="17"/>
      <c r="H1" s="17"/>
      <c r="I1" s="16"/>
    </row>
    <row r="2" spans="1:9" ht="34.5" customHeight="1">
      <c r="A2" s="809" t="s">
        <v>592</v>
      </c>
      <c r="B2" s="809"/>
      <c r="C2" s="809"/>
      <c r="D2" s="809"/>
      <c r="E2" s="809"/>
      <c r="F2" s="809"/>
      <c r="G2" s="809"/>
      <c r="H2" s="809"/>
      <c r="I2" s="809"/>
    </row>
    <row r="3" spans="1:9" ht="33" customHeight="1">
      <c r="A3" s="765" t="s">
        <v>6</v>
      </c>
      <c r="B3" s="778" t="s">
        <v>406</v>
      </c>
      <c r="C3" s="865"/>
      <c r="D3" s="865"/>
      <c r="E3" s="866"/>
      <c r="F3" s="883" t="s">
        <v>398</v>
      </c>
      <c r="G3" s="883"/>
      <c r="H3" s="883"/>
      <c r="I3" s="792"/>
    </row>
    <row r="4" spans="1:9" ht="19.5" customHeight="1">
      <c r="A4" s="881"/>
      <c r="B4" s="784" t="s">
        <v>541</v>
      </c>
      <c r="C4" s="784"/>
      <c r="D4" s="784" t="s">
        <v>542</v>
      </c>
      <c r="E4" s="784"/>
      <c r="F4" s="784" t="s">
        <v>541</v>
      </c>
      <c r="G4" s="784"/>
      <c r="H4" s="784" t="s">
        <v>542</v>
      </c>
      <c r="I4" s="785"/>
    </row>
    <row r="5" spans="1:9" ht="51" customHeight="1" thickBot="1">
      <c r="A5" s="882"/>
      <c r="B5" s="41" t="s">
        <v>394</v>
      </c>
      <c r="C5" s="41" t="s">
        <v>424</v>
      </c>
      <c r="D5" s="41" t="s">
        <v>394</v>
      </c>
      <c r="E5" s="41" t="s">
        <v>433</v>
      </c>
      <c r="F5" s="41" t="s">
        <v>394</v>
      </c>
      <c r="G5" s="41" t="s">
        <v>424</v>
      </c>
      <c r="H5" s="41" t="s">
        <v>394</v>
      </c>
      <c r="I5" s="222" t="s">
        <v>424</v>
      </c>
    </row>
    <row r="6" spans="1:9" ht="21" customHeight="1">
      <c r="A6" s="195" t="s">
        <v>4</v>
      </c>
      <c r="B6" s="127">
        <v>88</v>
      </c>
      <c r="C6" s="52">
        <v>7113</v>
      </c>
      <c r="D6" s="52">
        <v>2</v>
      </c>
      <c r="E6" s="52">
        <v>65</v>
      </c>
      <c r="F6" s="52">
        <v>1</v>
      </c>
      <c r="G6" s="52">
        <v>1740</v>
      </c>
      <c r="H6" s="52">
        <v>1</v>
      </c>
      <c r="I6" s="52">
        <v>273</v>
      </c>
    </row>
    <row r="7" spans="1:9" ht="15">
      <c r="A7" s="197" t="s">
        <v>335</v>
      </c>
      <c r="B7" s="99"/>
      <c r="C7" s="52"/>
      <c r="D7" s="52"/>
      <c r="E7" s="52"/>
      <c r="F7" s="52"/>
      <c r="G7" s="52"/>
      <c r="H7" s="52"/>
      <c r="I7" s="52"/>
    </row>
    <row r="8" spans="1:9" ht="15">
      <c r="A8" s="227" t="s">
        <v>549</v>
      </c>
      <c r="B8" s="63"/>
      <c r="C8" s="51"/>
      <c r="D8" s="51"/>
      <c r="E8" s="51"/>
      <c r="F8" s="51"/>
      <c r="G8" s="51"/>
      <c r="H8" s="51"/>
      <c r="I8" s="51"/>
    </row>
    <row r="9" spans="1:9" ht="15">
      <c r="A9" s="196" t="s">
        <v>352</v>
      </c>
      <c r="B9" s="63">
        <v>2</v>
      </c>
      <c r="C9" s="51">
        <v>521</v>
      </c>
      <c r="D9" s="51" t="s">
        <v>421</v>
      </c>
      <c r="E9" s="51" t="s">
        <v>421</v>
      </c>
      <c r="F9" s="51" t="s">
        <v>421</v>
      </c>
      <c r="G9" s="51" t="s">
        <v>421</v>
      </c>
      <c r="H9" s="51" t="s">
        <v>421</v>
      </c>
      <c r="I9" s="51" t="s">
        <v>421</v>
      </c>
    </row>
    <row r="10" spans="1:9" ht="15">
      <c r="A10" s="196" t="s">
        <v>353</v>
      </c>
      <c r="B10" s="63">
        <v>1</v>
      </c>
      <c r="C10" s="51">
        <v>71</v>
      </c>
      <c r="D10" s="51" t="s">
        <v>421</v>
      </c>
      <c r="E10" s="51" t="s">
        <v>421</v>
      </c>
      <c r="F10" s="51" t="s">
        <v>421</v>
      </c>
      <c r="G10" s="51" t="s">
        <v>421</v>
      </c>
      <c r="H10" s="51" t="s">
        <v>421</v>
      </c>
      <c r="I10" s="51" t="s">
        <v>421</v>
      </c>
    </row>
    <row r="11" spans="1:9" ht="15">
      <c r="A11" s="196" t="s">
        <v>355</v>
      </c>
      <c r="B11" s="63">
        <v>2</v>
      </c>
      <c r="C11" s="51">
        <v>203</v>
      </c>
      <c r="D11" s="51" t="s">
        <v>421</v>
      </c>
      <c r="E11" s="51" t="s">
        <v>421</v>
      </c>
      <c r="F11" s="51" t="s">
        <v>421</v>
      </c>
      <c r="G11" s="51" t="s">
        <v>421</v>
      </c>
      <c r="H11" s="51" t="s">
        <v>421</v>
      </c>
      <c r="I11" s="51" t="s">
        <v>421</v>
      </c>
    </row>
    <row r="12" spans="1:9" ht="15">
      <c r="A12" s="196" t="s">
        <v>359</v>
      </c>
      <c r="B12" s="63">
        <v>1</v>
      </c>
      <c r="C12" s="51">
        <v>84</v>
      </c>
      <c r="D12" s="51" t="s">
        <v>421</v>
      </c>
      <c r="E12" s="51" t="s">
        <v>421</v>
      </c>
      <c r="F12" s="51" t="s">
        <v>421</v>
      </c>
      <c r="G12" s="51" t="s">
        <v>421</v>
      </c>
      <c r="H12" s="51" t="s">
        <v>421</v>
      </c>
      <c r="I12" s="51" t="s">
        <v>421</v>
      </c>
    </row>
    <row r="13" spans="1:9" ht="15">
      <c r="A13" s="196" t="s">
        <v>357</v>
      </c>
      <c r="B13" s="63">
        <v>13</v>
      </c>
      <c r="C13" s="51">
        <v>1088</v>
      </c>
      <c r="D13" s="51">
        <v>1</v>
      </c>
      <c r="E13" s="51">
        <v>55</v>
      </c>
      <c r="F13" s="51" t="s">
        <v>421</v>
      </c>
      <c r="G13" s="51" t="s">
        <v>421</v>
      </c>
      <c r="H13" s="51" t="s">
        <v>421</v>
      </c>
      <c r="I13" s="51" t="s">
        <v>421</v>
      </c>
    </row>
    <row r="14" spans="1:9" ht="15">
      <c r="A14" s="196" t="s">
        <v>358</v>
      </c>
      <c r="B14" s="63">
        <v>2</v>
      </c>
      <c r="C14" s="51">
        <v>80</v>
      </c>
      <c r="D14" s="51" t="s">
        <v>421</v>
      </c>
      <c r="E14" s="51" t="s">
        <v>421</v>
      </c>
      <c r="F14" s="51" t="s">
        <v>421</v>
      </c>
      <c r="G14" s="51" t="s">
        <v>421</v>
      </c>
      <c r="H14" s="51" t="s">
        <v>421</v>
      </c>
      <c r="I14" s="51" t="s">
        <v>421</v>
      </c>
    </row>
    <row r="15" spans="1:9" ht="15">
      <c r="A15" s="196" t="s">
        <v>360</v>
      </c>
      <c r="B15" s="63">
        <v>13</v>
      </c>
      <c r="C15" s="51">
        <v>1088</v>
      </c>
      <c r="D15" s="51" t="s">
        <v>421</v>
      </c>
      <c r="E15" s="51" t="s">
        <v>421</v>
      </c>
      <c r="F15" s="51" t="s">
        <v>421</v>
      </c>
      <c r="G15" s="51" t="s">
        <v>421</v>
      </c>
      <c r="H15" s="51" t="s">
        <v>421</v>
      </c>
      <c r="I15" s="51" t="s">
        <v>421</v>
      </c>
    </row>
    <row r="16" spans="1:9" ht="15">
      <c r="A16" s="196" t="s">
        <v>362</v>
      </c>
      <c r="B16" s="63" t="s">
        <v>421</v>
      </c>
      <c r="C16" s="63" t="s">
        <v>421</v>
      </c>
      <c r="D16" s="51">
        <v>1</v>
      </c>
      <c r="E16" s="51">
        <v>10</v>
      </c>
      <c r="F16" s="51" t="s">
        <v>421</v>
      </c>
      <c r="G16" s="51" t="s">
        <v>421</v>
      </c>
      <c r="H16" s="51" t="s">
        <v>421</v>
      </c>
      <c r="I16" s="51" t="s">
        <v>421</v>
      </c>
    </row>
    <row r="17" spans="1:9" ht="15">
      <c r="A17" s="196" t="s">
        <v>363</v>
      </c>
      <c r="B17" s="63">
        <v>15</v>
      </c>
      <c r="C17" s="51">
        <v>895</v>
      </c>
      <c r="D17" s="51" t="s">
        <v>421</v>
      </c>
      <c r="E17" s="51" t="s">
        <v>421</v>
      </c>
      <c r="F17" s="51" t="s">
        <v>421</v>
      </c>
      <c r="G17" s="51" t="s">
        <v>421</v>
      </c>
      <c r="H17" s="51">
        <v>1</v>
      </c>
      <c r="I17" s="51">
        <v>273</v>
      </c>
    </row>
    <row r="18" spans="1:9" ht="15">
      <c r="A18" s="196" t="s">
        <v>396</v>
      </c>
      <c r="B18" s="63">
        <v>1</v>
      </c>
      <c r="C18" s="51">
        <v>34</v>
      </c>
      <c r="D18" s="51" t="s">
        <v>421</v>
      </c>
      <c r="E18" s="51" t="s">
        <v>421</v>
      </c>
      <c r="F18" s="51">
        <v>1</v>
      </c>
      <c r="G18" s="51">
        <v>1740</v>
      </c>
      <c r="H18" s="51" t="s">
        <v>421</v>
      </c>
      <c r="I18" s="51" t="s">
        <v>421</v>
      </c>
    </row>
    <row r="19" spans="1:9" ht="15">
      <c r="A19" s="196" t="s">
        <v>593</v>
      </c>
      <c r="B19" s="63">
        <v>3</v>
      </c>
      <c r="C19" s="51">
        <v>284</v>
      </c>
      <c r="D19" s="63" t="s">
        <v>421</v>
      </c>
      <c r="E19" s="113" t="s">
        <v>421</v>
      </c>
      <c r="F19" s="51" t="s">
        <v>421</v>
      </c>
      <c r="G19" s="51" t="s">
        <v>421</v>
      </c>
      <c r="H19" s="51" t="s">
        <v>421</v>
      </c>
      <c r="I19" s="51" t="s">
        <v>421</v>
      </c>
    </row>
    <row r="20" spans="1:9" ht="15">
      <c r="A20" s="196" t="s">
        <v>369</v>
      </c>
      <c r="B20" s="63">
        <v>34</v>
      </c>
      <c r="C20" s="51">
        <v>2683</v>
      </c>
      <c r="D20" s="63" t="s">
        <v>421</v>
      </c>
      <c r="E20" s="113" t="s">
        <v>421</v>
      </c>
      <c r="F20" s="51" t="s">
        <v>421</v>
      </c>
      <c r="G20" s="51" t="s">
        <v>421</v>
      </c>
      <c r="H20" s="51" t="s">
        <v>421</v>
      </c>
      <c r="I20" s="51" t="s">
        <v>421</v>
      </c>
    </row>
    <row r="21" spans="1:9" ht="15">
      <c r="A21" s="196" t="s">
        <v>397</v>
      </c>
      <c r="B21" s="63">
        <v>1</v>
      </c>
      <c r="C21" s="51">
        <v>82</v>
      </c>
      <c r="D21" s="63" t="s">
        <v>421</v>
      </c>
      <c r="E21" s="113" t="s">
        <v>421</v>
      </c>
      <c r="F21" s="51" t="s">
        <v>421</v>
      </c>
      <c r="G21" s="51" t="s">
        <v>421</v>
      </c>
      <c r="H21" s="51" t="s">
        <v>421</v>
      </c>
      <c r="I21" s="51" t="s">
        <v>421</v>
      </c>
    </row>
  </sheetData>
  <mergeCells count="8">
    <mergeCell ref="A2:I2"/>
    <mergeCell ref="A3:A5"/>
    <mergeCell ref="B3:E3"/>
    <mergeCell ref="F3:I3"/>
    <mergeCell ref="B4:C4"/>
    <mergeCell ref="D4:E4"/>
    <mergeCell ref="F4:G4"/>
    <mergeCell ref="H4:I4"/>
  </mergeCells>
  <printOptions/>
  <pageMargins left="0.7" right="0.7" top="0.75" bottom="0.7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zoomScale="90" zoomScaleNormal="90" workbookViewId="0" topLeftCell="A1"/>
  </sheetViews>
  <sheetFormatPr defaultColWidth="8.796875" defaultRowHeight="14.25"/>
  <cols>
    <col min="1" max="1" width="20.59765625" style="0" customWidth="1"/>
    <col min="2" max="2" width="7.5" style="0" customWidth="1"/>
    <col min="3" max="3" width="11.19921875" style="0" customWidth="1"/>
    <col min="4" max="4" width="7.5" style="0" customWidth="1"/>
    <col min="5" max="5" width="11.19921875" style="0" customWidth="1"/>
    <col min="6" max="6" width="7.5" style="0" customWidth="1"/>
    <col min="7" max="7" width="11.19921875" style="0" customWidth="1"/>
    <col min="8" max="8" width="7.5" style="0" customWidth="1"/>
    <col min="9" max="9" width="11.19921875" style="0" customWidth="1"/>
    <col min="10" max="10" width="7.5" style="0" customWidth="1"/>
    <col min="11" max="11" width="11.19921875" style="0" customWidth="1"/>
    <col min="12" max="12" width="7.5" style="0" customWidth="1"/>
    <col min="13" max="13" width="11.19921875" style="0" customWidth="1"/>
    <col min="14" max="14" width="7.5" style="0" customWidth="1"/>
    <col min="15" max="15" width="11.19921875" style="0" customWidth="1"/>
    <col min="16" max="16" width="7.5" style="0" customWidth="1"/>
    <col min="17" max="17" width="11.19921875" style="0" customWidth="1"/>
    <col min="18" max="18" width="7.5" style="0" customWidth="1"/>
    <col min="19" max="19" width="11.19921875" style="0" customWidth="1"/>
    <col min="20" max="20" width="7.5" style="0" customWidth="1"/>
    <col min="21" max="21" width="11.19921875" style="0" customWidth="1"/>
  </cols>
  <sheetData>
    <row r="1" spans="1:21" ht="15">
      <c r="A1" s="3"/>
      <c r="B1" s="2"/>
      <c r="C1" s="2"/>
      <c r="D1" s="2"/>
      <c r="E1" s="2"/>
      <c r="F1" s="2"/>
      <c r="G1" s="2"/>
      <c r="H1" s="2"/>
      <c r="I1" s="2"/>
      <c r="J1" s="2"/>
      <c r="K1" s="2"/>
      <c r="L1" s="2"/>
      <c r="M1" s="2"/>
      <c r="N1" s="3"/>
      <c r="O1" s="2"/>
      <c r="P1" s="2"/>
      <c r="Q1" s="2"/>
      <c r="R1" s="2"/>
      <c r="S1" s="2"/>
      <c r="T1" s="2"/>
      <c r="U1" s="2"/>
    </row>
    <row r="2" spans="1:21" ht="18.75">
      <c r="A2" s="864" t="s">
        <v>415</v>
      </c>
      <c r="B2" s="864"/>
      <c r="C2" s="864"/>
      <c r="D2" s="864"/>
      <c r="E2" s="864"/>
      <c r="F2" s="864"/>
      <c r="G2" s="864"/>
      <c r="H2" s="864"/>
      <c r="I2" s="864"/>
      <c r="J2" s="864"/>
      <c r="K2" s="864"/>
      <c r="L2" s="864"/>
      <c r="M2" s="864"/>
      <c r="N2" s="864"/>
      <c r="O2" s="864"/>
      <c r="P2" s="864"/>
      <c r="Q2" s="864"/>
      <c r="R2" s="864"/>
      <c r="S2" s="864"/>
      <c r="T2" s="864"/>
      <c r="U2" s="864"/>
    </row>
    <row r="3" spans="1:21" ht="18" customHeight="1">
      <c r="A3" s="771" t="s">
        <v>903</v>
      </c>
      <c r="B3" s="771"/>
      <c r="C3" s="771"/>
      <c r="D3" s="771"/>
      <c r="E3" s="771"/>
      <c r="F3" s="771"/>
      <c r="G3" s="771"/>
      <c r="H3" s="771"/>
      <c r="I3" s="771"/>
      <c r="J3" s="771"/>
      <c r="K3" s="771"/>
      <c r="L3" s="771"/>
      <c r="M3" s="771"/>
      <c r="N3" s="771"/>
      <c r="O3" s="771"/>
      <c r="P3" s="771"/>
      <c r="Q3" s="771"/>
      <c r="R3" s="771"/>
      <c r="S3" s="771"/>
      <c r="T3" s="771"/>
      <c r="U3" s="771"/>
    </row>
    <row r="4" spans="1:21" ht="18" customHeight="1">
      <c r="A4" s="765" t="s">
        <v>6</v>
      </c>
      <c r="B4" s="778">
        <v>2012</v>
      </c>
      <c r="C4" s="865"/>
      <c r="D4" s="865"/>
      <c r="E4" s="865"/>
      <c r="F4" s="778">
        <v>2013</v>
      </c>
      <c r="G4" s="865"/>
      <c r="H4" s="865"/>
      <c r="I4" s="866"/>
      <c r="J4" s="778">
        <v>2014</v>
      </c>
      <c r="K4" s="865"/>
      <c r="L4" s="865"/>
      <c r="M4" s="865"/>
      <c r="N4" s="778">
        <v>2015</v>
      </c>
      <c r="O4" s="865"/>
      <c r="P4" s="865"/>
      <c r="Q4" s="866"/>
      <c r="R4" s="778">
        <v>2016</v>
      </c>
      <c r="S4" s="865"/>
      <c r="T4" s="865"/>
      <c r="U4" s="865"/>
    </row>
    <row r="5" spans="1:21" ht="37.5" customHeight="1">
      <c r="A5" s="767"/>
      <c r="B5" s="777" t="s">
        <v>541</v>
      </c>
      <c r="C5" s="777"/>
      <c r="D5" s="777" t="s">
        <v>542</v>
      </c>
      <c r="E5" s="778"/>
      <c r="F5" s="777" t="s">
        <v>541</v>
      </c>
      <c r="G5" s="777"/>
      <c r="H5" s="777" t="s">
        <v>542</v>
      </c>
      <c r="I5" s="777"/>
      <c r="J5" s="777" t="s">
        <v>541</v>
      </c>
      <c r="K5" s="777"/>
      <c r="L5" s="777" t="s">
        <v>542</v>
      </c>
      <c r="M5" s="778"/>
      <c r="N5" s="777" t="s">
        <v>541</v>
      </c>
      <c r="O5" s="777"/>
      <c r="P5" s="777" t="s">
        <v>542</v>
      </c>
      <c r="Q5" s="777"/>
      <c r="R5" s="777" t="s">
        <v>541</v>
      </c>
      <c r="S5" s="777"/>
      <c r="T5" s="777" t="s">
        <v>542</v>
      </c>
      <c r="U5" s="778"/>
    </row>
    <row r="6" spans="1:21" ht="55.5" customHeight="1" thickBot="1">
      <c r="A6" s="774"/>
      <c r="B6" s="404" t="s">
        <v>394</v>
      </c>
      <c r="C6" s="55" t="s">
        <v>424</v>
      </c>
      <c r="D6" s="404" t="s">
        <v>394</v>
      </c>
      <c r="E6" s="190" t="s">
        <v>424</v>
      </c>
      <c r="F6" s="404" t="s">
        <v>394</v>
      </c>
      <c r="G6" s="55" t="s">
        <v>424</v>
      </c>
      <c r="H6" s="404" t="s">
        <v>394</v>
      </c>
      <c r="I6" s="55" t="s">
        <v>424</v>
      </c>
      <c r="J6" s="404" t="s">
        <v>394</v>
      </c>
      <c r="K6" s="55" t="s">
        <v>424</v>
      </c>
      <c r="L6" s="404" t="s">
        <v>394</v>
      </c>
      <c r="M6" s="190" t="s">
        <v>424</v>
      </c>
      <c r="N6" s="404" t="s">
        <v>394</v>
      </c>
      <c r="O6" s="55" t="s">
        <v>424</v>
      </c>
      <c r="P6" s="404" t="s">
        <v>394</v>
      </c>
      <c r="Q6" s="55" t="s">
        <v>424</v>
      </c>
      <c r="R6" s="404" t="s">
        <v>394</v>
      </c>
      <c r="S6" s="55" t="s">
        <v>424</v>
      </c>
      <c r="T6" s="404" t="s">
        <v>394</v>
      </c>
      <c r="U6" s="190" t="s">
        <v>424</v>
      </c>
    </row>
    <row r="7" spans="1:21" ht="21" customHeight="1">
      <c r="A7" s="431" t="s">
        <v>11</v>
      </c>
      <c r="B7" s="91">
        <v>2043</v>
      </c>
      <c r="C7" s="99">
        <v>147582</v>
      </c>
      <c r="D7" s="127">
        <v>85</v>
      </c>
      <c r="E7" s="142">
        <v>6915</v>
      </c>
      <c r="F7" s="127">
        <v>2005</v>
      </c>
      <c r="G7" s="127">
        <v>148981</v>
      </c>
      <c r="H7" s="99">
        <v>62</v>
      </c>
      <c r="I7" s="99">
        <v>3883</v>
      </c>
      <c r="J7" s="127">
        <v>1818</v>
      </c>
      <c r="K7" s="127">
        <v>135215</v>
      </c>
      <c r="L7" s="99">
        <v>65</v>
      </c>
      <c r="M7" s="52">
        <v>3632</v>
      </c>
      <c r="N7" s="127">
        <v>1836</v>
      </c>
      <c r="O7" s="127">
        <v>142446</v>
      </c>
      <c r="P7" s="99">
        <v>74</v>
      </c>
      <c r="Q7" s="99">
        <v>4252</v>
      </c>
      <c r="R7" s="127">
        <v>1597</v>
      </c>
      <c r="S7" s="127">
        <v>131852</v>
      </c>
      <c r="T7" s="99">
        <v>72</v>
      </c>
      <c r="U7" s="52">
        <v>4632</v>
      </c>
    </row>
    <row r="8" spans="1:21" ht="15">
      <c r="A8" s="417" t="s">
        <v>18</v>
      </c>
      <c r="B8" s="89">
        <v>29</v>
      </c>
      <c r="C8" s="63">
        <v>2011</v>
      </c>
      <c r="D8" s="63">
        <v>1</v>
      </c>
      <c r="E8" s="51">
        <v>132</v>
      </c>
      <c r="F8" s="63">
        <v>23</v>
      </c>
      <c r="G8" s="63">
        <v>2290</v>
      </c>
      <c r="H8" s="63">
        <v>1</v>
      </c>
      <c r="I8" s="63">
        <v>205</v>
      </c>
      <c r="J8" s="63">
        <v>45</v>
      </c>
      <c r="K8" s="63">
        <v>3174</v>
      </c>
      <c r="L8" s="101" t="s">
        <v>421</v>
      </c>
      <c r="M8" s="135" t="s">
        <v>421</v>
      </c>
      <c r="N8" s="63">
        <v>28</v>
      </c>
      <c r="O8" s="63">
        <v>2026</v>
      </c>
      <c r="P8" s="63" t="s">
        <v>421</v>
      </c>
      <c r="Q8" s="63" t="s">
        <v>421</v>
      </c>
      <c r="R8" s="63">
        <v>31</v>
      </c>
      <c r="S8" s="63">
        <v>2921</v>
      </c>
      <c r="T8" s="63" t="s">
        <v>421</v>
      </c>
      <c r="U8" s="51" t="s">
        <v>421</v>
      </c>
    </row>
    <row r="9" spans="1:21" ht="15">
      <c r="A9" s="417" t="s">
        <v>19</v>
      </c>
      <c r="B9" s="89">
        <v>170</v>
      </c>
      <c r="C9" s="63">
        <v>11333</v>
      </c>
      <c r="D9" s="63">
        <v>5</v>
      </c>
      <c r="E9" s="51">
        <v>243</v>
      </c>
      <c r="F9" s="63">
        <v>157</v>
      </c>
      <c r="G9" s="63">
        <v>12070</v>
      </c>
      <c r="H9" s="63">
        <v>5</v>
      </c>
      <c r="I9" s="63">
        <v>474</v>
      </c>
      <c r="J9" s="63">
        <v>155</v>
      </c>
      <c r="K9" s="63">
        <v>10345</v>
      </c>
      <c r="L9" s="101" t="s">
        <v>421</v>
      </c>
      <c r="M9" s="135" t="s">
        <v>421</v>
      </c>
      <c r="N9" s="63">
        <v>170</v>
      </c>
      <c r="O9" s="63">
        <v>11362</v>
      </c>
      <c r="P9" s="63">
        <v>6</v>
      </c>
      <c r="Q9" s="63">
        <v>317</v>
      </c>
      <c r="R9" s="63">
        <v>166</v>
      </c>
      <c r="S9" s="63">
        <v>11270</v>
      </c>
      <c r="T9" s="101">
        <v>4</v>
      </c>
      <c r="U9" s="135">
        <v>369</v>
      </c>
    </row>
    <row r="10" spans="1:21" ht="15">
      <c r="A10" s="432" t="s">
        <v>336</v>
      </c>
      <c r="B10" s="91">
        <v>112</v>
      </c>
      <c r="C10" s="99">
        <v>7639</v>
      </c>
      <c r="D10" s="99">
        <v>6</v>
      </c>
      <c r="E10" s="52">
        <v>1093</v>
      </c>
      <c r="F10" s="99">
        <v>96</v>
      </c>
      <c r="G10" s="99">
        <v>6345</v>
      </c>
      <c r="H10" s="99">
        <v>2</v>
      </c>
      <c r="I10" s="99">
        <v>167</v>
      </c>
      <c r="J10" s="99">
        <v>85</v>
      </c>
      <c r="K10" s="99">
        <v>6334</v>
      </c>
      <c r="L10" s="99">
        <v>1</v>
      </c>
      <c r="M10" s="52">
        <v>146</v>
      </c>
      <c r="N10" s="99">
        <v>95</v>
      </c>
      <c r="O10" s="99">
        <v>6912</v>
      </c>
      <c r="P10" s="99">
        <v>6</v>
      </c>
      <c r="Q10" s="99">
        <v>259</v>
      </c>
      <c r="R10" s="99">
        <v>88</v>
      </c>
      <c r="S10" s="99">
        <v>7113</v>
      </c>
      <c r="T10" s="99">
        <v>2</v>
      </c>
      <c r="U10" s="52">
        <v>65</v>
      </c>
    </row>
    <row r="11" spans="1:21" ht="15">
      <c r="A11" s="417" t="s">
        <v>337</v>
      </c>
      <c r="B11" s="89">
        <v>97</v>
      </c>
      <c r="C11" s="63">
        <v>6247</v>
      </c>
      <c r="D11" s="63">
        <v>5</v>
      </c>
      <c r="E11" s="51">
        <v>354</v>
      </c>
      <c r="F11" s="63">
        <v>69</v>
      </c>
      <c r="G11" s="63">
        <v>4621</v>
      </c>
      <c r="H11" s="63">
        <v>2</v>
      </c>
      <c r="I11" s="63">
        <v>184</v>
      </c>
      <c r="J11" s="63">
        <v>73</v>
      </c>
      <c r="K11" s="63">
        <v>5000</v>
      </c>
      <c r="L11" s="63">
        <v>1</v>
      </c>
      <c r="M11" s="51">
        <v>36</v>
      </c>
      <c r="N11" s="63">
        <v>76</v>
      </c>
      <c r="O11" s="63">
        <v>4975</v>
      </c>
      <c r="P11" s="63">
        <v>3</v>
      </c>
      <c r="Q11" s="63">
        <v>264</v>
      </c>
      <c r="R11" s="63">
        <v>66</v>
      </c>
      <c r="S11" s="63">
        <v>5050</v>
      </c>
      <c r="T11" s="63">
        <v>6</v>
      </c>
      <c r="U11" s="51">
        <v>210</v>
      </c>
    </row>
    <row r="12" spans="1:21" ht="15">
      <c r="A12" s="417" t="s">
        <v>338</v>
      </c>
      <c r="B12" s="89">
        <v>103</v>
      </c>
      <c r="C12" s="63">
        <v>7330</v>
      </c>
      <c r="D12" s="63">
        <v>2</v>
      </c>
      <c r="E12" s="51">
        <v>82</v>
      </c>
      <c r="F12" s="63">
        <v>90</v>
      </c>
      <c r="G12" s="63">
        <v>7829</v>
      </c>
      <c r="H12" s="63">
        <v>1</v>
      </c>
      <c r="I12" s="63">
        <v>23</v>
      </c>
      <c r="J12" s="63">
        <v>103</v>
      </c>
      <c r="K12" s="63">
        <v>7874</v>
      </c>
      <c r="L12" s="63">
        <v>3</v>
      </c>
      <c r="M12" s="51">
        <v>484</v>
      </c>
      <c r="N12" s="63">
        <v>90</v>
      </c>
      <c r="O12" s="63">
        <v>7144</v>
      </c>
      <c r="P12" s="63">
        <v>8</v>
      </c>
      <c r="Q12" s="63">
        <v>299</v>
      </c>
      <c r="R12" s="63">
        <v>83</v>
      </c>
      <c r="S12" s="63">
        <v>7140</v>
      </c>
      <c r="T12" s="63">
        <v>6</v>
      </c>
      <c r="U12" s="51">
        <v>373</v>
      </c>
    </row>
    <row r="13" spans="1:21" ht="15">
      <c r="A13" s="417" t="s">
        <v>339</v>
      </c>
      <c r="B13" s="89">
        <v>45</v>
      </c>
      <c r="C13" s="63">
        <v>3498</v>
      </c>
      <c r="D13" s="63">
        <v>1</v>
      </c>
      <c r="E13" s="51">
        <v>128</v>
      </c>
      <c r="F13" s="63">
        <v>48</v>
      </c>
      <c r="G13" s="63">
        <v>4092</v>
      </c>
      <c r="H13" s="63">
        <v>1</v>
      </c>
      <c r="I13" s="63">
        <v>80</v>
      </c>
      <c r="J13" s="63">
        <v>29</v>
      </c>
      <c r="K13" s="63">
        <v>1950</v>
      </c>
      <c r="L13" s="63">
        <v>1</v>
      </c>
      <c r="M13" s="51">
        <v>169</v>
      </c>
      <c r="N13" s="63">
        <v>51</v>
      </c>
      <c r="O13" s="63">
        <v>3279</v>
      </c>
      <c r="P13" s="63">
        <v>3</v>
      </c>
      <c r="Q13" s="63">
        <v>165</v>
      </c>
      <c r="R13" s="63">
        <v>47</v>
      </c>
      <c r="S13" s="63">
        <v>2802</v>
      </c>
      <c r="T13" s="63">
        <v>2</v>
      </c>
      <c r="U13" s="51">
        <v>137</v>
      </c>
    </row>
    <row r="14" spans="1:21" ht="15">
      <c r="A14" s="417" t="s">
        <v>340</v>
      </c>
      <c r="B14" s="89">
        <v>303</v>
      </c>
      <c r="C14" s="63">
        <v>23836</v>
      </c>
      <c r="D14" s="63">
        <v>21</v>
      </c>
      <c r="E14" s="51">
        <v>1267</v>
      </c>
      <c r="F14" s="63">
        <v>272</v>
      </c>
      <c r="G14" s="63">
        <v>22577</v>
      </c>
      <c r="H14" s="63">
        <v>24</v>
      </c>
      <c r="I14" s="63">
        <v>1195</v>
      </c>
      <c r="J14" s="63">
        <v>238</v>
      </c>
      <c r="K14" s="63">
        <v>20511</v>
      </c>
      <c r="L14" s="63">
        <v>15</v>
      </c>
      <c r="M14" s="51">
        <v>808</v>
      </c>
      <c r="N14" s="63">
        <v>253</v>
      </c>
      <c r="O14" s="63">
        <v>22271</v>
      </c>
      <c r="P14" s="63">
        <v>11</v>
      </c>
      <c r="Q14" s="63">
        <v>474</v>
      </c>
      <c r="R14" s="63">
        <v>243</v>
      </c>
      <c r="S14" s="63">
        <v>22832</v>
      </c>
      <c r="T14" s="63">
        <v>18</v>
      </c>
      <c r="U14" s="51">
        <v>995</v>
      </c>
    </row>
    <row r="15" spans="1:21" ht="15">
      <c r="A15" s="417" t="s">
        <v>341</v>
      </c>
      <c r="B15" s="89">
        <v>14</v>
      </c>
      <c r="C15" s="63">
        <v>987</v>
      </c>
      <c r="D15" s="63">
        <v>7</v>
      </c>
      <c r="E15" s="51">
        <v>543</v>
      </c>
      <c r="F15" s="63">
        <v>23</v>
      </c>
      <c r="G15" s="63">
        <v>1066</v>
      </c>
      <c r="H15" s="101">
        <v>8</v>
      </c>
      <c r="I15" s="101">
        <v>625</v>
      </c>
      <c r="J15" s="63">
        <v>25</v>
      </c>
      <c r="K15" s="63">
        <v>2005</v>
      </c>
      <c r="L15" s="101">
        <v>1</v>
      </c>
      <c r="M15" s="135">
        <v>60</v>
      </c>
      <c r="N15" s="63">
        <v>23</v>
      </c>
      <c r="O15" s="63">
        <v>1584</v>
      </c>
      <c r="P15" s="101" t="s">
        <v>421</v>
      </c>
      <c r="Q15" s="101" t="s">
        <v>421</v>
      </c>
      <c r="R15" s="63">
        <v>23</v>
      </c>
      <c r="S15" s="63">
        <v>1603</v>
      </c>
      <c r="T15" s="63" t="s">
        <v>421</v>
      </c>
      <c r="U15" s="51" t="s">
        <v>421</v>
      </c>
    </row>
    <row r="16" spans="1:21" ht="15">
      <c r="A16" s="417" t="s">
        <v>342</v>
      </c>
      <c r="B16" s="89">
        <v>86</v>
      </c>
      <c r="C16" s="63">
        <v>5061</v>
      </c>
      <c r="D16" s="101">
        <v>1</v>
      </c>
      <c r="E16" s="135">
        <v>15</v>
      </c>
      <c r="F16" s="63">
        <v>47</v>
      </c>
      <c r="G16" s="63">
        <v>3237</v>
      </c>
      <c r="H16" s="101" t="s">
        <v>421</v>
      </c>
      <c r="I16" s="101" t="s">
        <v>421</v>
      </c>
      <c r="J16" s="63">
        <v>61</v>
      </c>
      <c r="K16" s="63">
        <v>4068</v>
      </c>
      <c r="L16" s="63">
        <v>4</v>
      </c>
      <c r="M16" s="51">
        <v>117</v>
      </c>
      <c r="N16" s="63">
        <v>73</v>
      </c>
      <c r="O16" s="63">
        <v>5772</v>
      </c>
      <c r="P16" s="101">
        <v>2</v>
      </c>
      <c r="Q16" s="101">
        <v>128</v>
      </c>
      <c r="R16" s="63">
        <v>53</v>
      </c>
      <c r="S16" s="63">
        <v>3566</v>
      </c>
      <c r="T16" s="63">
        <v>3</v>
      </c>
      <c r="U16" s="51">
        <v>202</v>
      </c>
    </row>
    <row r="17" spans="1:21" ht="15">
      <c r="A17" s="417" t="s">
        <v>27</v>
      </c>
      <c r="B17" s="89">
        <v>70</v>
      </c>
      <c r="C17" s="63">
        <v>6162</v>
      </c>
      <c r="D17" s="63">
        <v>5</v>
      </c>
      <c r="E17" s="51">
        <v>384</v>
      </c>
      <c r="F17" s="63">
        <v>50</v>
      </c>
      <c r="G17" s="63">
        <v>4306</v>
      </c>
      <c r="H17" s="63">
        <v>2</v>
      </c>
      <c r="I17" s="63">
        <v>103</v>
      </c>
      <c r="J17" s="63">
        <v>58</v>
      </c>
      <c r="K17" s="63">
        <v>5274</v>
      </c>
      <c r="L17" s="63">
        <v>4</v>
      </c>
      <c r="M17" s="51">
        <v>151</v>
      </c>
      <c r="N17" s="63">
        <v>69</v>
      </c>
      <c r="O17" s="63">
        <v>5210</v>
      </c>
      <c r="P17" s="63">
        <v>1</v>
      </c>
      <c r="Q17" s="63">
        <v>34</v>
      </c>
      <c r="R17" s="63">
        <v>47</v>
      </c>
      <c r="S17" s="63">
        <v>3946</v>
      </c>
      <c r="T17" s="63">
        <v>1</v>
      </c>
      <c r="U17" s="51">
        <v>12</v>
      </c>
    </row>
    <row r="18" spans="1:21" ht="15">
      <c r="A18" s="417" t="s">
        <v>343</v>
      </c>
      <c r="B18" s="89">
        <v>259</v>
      </c>
      <c r="C18" s="63">
        <v>17780</v>
      </c>
      <c r="D18" s="63">
        <v>6</v>
      </c>
      <c r="E18" s="51">
        <v>450</v>
      </c>
      <c r="F18" s="63">
        <v>298</v>
      </c>
      <c r="G18" s="63">
        <v>23364</v>
      </c>
      <c r="H18" s="63">
        <v>1</v>
      </c>
      <c r="I18" s="63">
        <v>74</v>
      </c>
      <c r="J18" s="63">
        <v>239</v>
      </c>
      <c r="K18" s="63">
        <v>16433</v>
      </c>
      <c r="L18" s="63">
        <v>2</v>
      </c>
      <c r="M18" s="51">
        <v>98</v>
      </c>
      <c r="N18" s="63">
        <v>249</v>
      </c>
      <c r="O18" s="63">
        <v>19004</v>
      </c>
      <c r="P18" s="63">
        <v>11</v>
      </c>
      <c r="Q18" s="63">
        <v>606</v>
      </c>
      <c r="R18" s="63">
        <v>208</v>
      </c>
      <c r="S18" s="63">
        <v>17019</v>
      </c>
      <c r="T18" s="63">
        <v>5</v>
      </c>
      <c r="U18" s="51">
        <v>245</v>
      </c>
    </row>
    <row r="19" spans="1:21" ht="15">
      <c r="A19" s="417" t="s">
        <v>344</v>
      </c>
      <c r="B19" s="89">
        <v>81</v>
      </c>
      <c r="C19" s="63">
        <v>4691</v>
      </c>
      <c r="D19" s="63">
        <v>3</v>
      </c>
      <c r="E19" s="51">
        <v>153</v>
      </c>
      <c r="F19" s="63">
        <v>79</v>
      </c>
      <c r="G19" s="63">
        <v>5616</v>
      </c>
      <c r="H19" s="101" t="s">
        <v>421</v>
      </c>
      <c r="I19" s="101" t="s">
        <v>421</v>
      </c>
      <c r="J19" s="63">
        <v>45</v>
      </c>
      <c r="K19" s="63">
        <v>2886</v>
      </c>
      <c r="L19" s="63">
        <v>3</v>
      </c>
      <c r="M19" s="51">
        <v>215</v>
      </c>
      <c r="N19" s="63">
        <v>61</v>
      </c>
      <c r="O19" s="63">
        <v>4150</v>
      </c>
      <c r="P19" s="101">
        <v>1</v>
      </c>
      <c r="Q19" s="101">
        <v>94</v>
      </c>
      <c r="R19" s="63">
        <v>57</v>
      </c>
      <c r="S19" s="63">
        <v>4071</v>
      </c>
      <c r="T19" s="63">
        <v>1</v>
      </c>
      <c r="U19" s="51">
        <v>46</v>
      </c>
    </row>
    <row r="20" spans="1:21" ht="15">
      <c r="A20" s="417" t="s">
        <v>345</v>
      </c>
      <c r="B20" s="89">
        <v>10</v>
      </c>
      <c r="C20" s="63">
        <v>605</v>
      </c>
      <c r="D20" s="101" t="s">
        <v>421</v>
      </c>
      <c r="E20" s="135" t="s">
        <v>421</v>
      </c>
      <c r="F20" s="63">
        <v>9</v>
      </c>
      <c r="G20" s="63">
        <v>854</v>
      </c>
      <c r="H20" s="101" t="s">
        <v>421</v>
      </c>
      <c r="I20" s="101" t="s">
        <v>421</v>
      </c>
      <c r="J20" s="63">
        <v>16</v>
      </c>
      <c r="K20" s="63">
        <v>1083</v>
      </c>
      <c r="L20" s="101">
        <v>1</v>
      </c>
      <c r="M20" s="135">
        <v>106</v>
      </c>
      <c r="N20" s="63">
        <v>31</v>
      </c>
      <c r="O20" s="63">
        <v>1530</v>
      </c>
      <c r="P20" s="101" t="s">
        <v>421</v>
      </c>
      <c r="Q20" s="101" t="s">
        <v>421</v>
      </c>
      <c r="R20" s="63">
        <v>8</v>
      </c>
      <c r="S20" s="63">
        <v>628</v>
      </c>
      <c r="T20" s="63" t="s">
        <v>421</v>
      </c>
      <c r="U20" s="51" t="s">
        <v>421</v>
      </c>
    </row>
    <row r="21" spans="1:21" ht="15">
      <c r="A21" s="417" t="s">
        <v>346</v>
      </c>
      <c r="B21" s="89">
        <v>228</v>
      </c>
      <c r="C21" s="63">
        <v>18871</v>
      </c>
      <c r="D21" s="63">
        <v>9</v>
      </c>
      <c r="E21" s="51">
        <v>1293</v>
      </c>
      <c r="F21" s="63">
        <v>266</v>
      </c>
      <c r="G21" s="63">
        <v>19955</v>
      </c>
      <c r="H21" s="63">
        <v>5</v>
      </c>
      <c r="I21" s="63">
        <v>348</v>
      </c>
      <c r="J21" s="63">
        <v>239</v>
      </c>
      <c r="K21" s="63">
        <v>20427</v>
      </c>
      <c r="L21" s="63">
        <v>9</v>
      </c>
      <c r="M21" s="51">
        <v>508</v>
      </c>
      <c r="N21" s="63">
        <v>202</v>
      </c>
      <c r="O21" s="63">
        <v>17603</v>
      </c>
      <c r="P21" s="63">
        <v>12</v>
      </c>
      <c r="Q21" s="63">
        <v>1136</v>
      </c>
      <c r="R21" s="63">
        <v>182</v>
      </c>
      <c r="S21" s="63">
        <v>14673</v>
      </c>
      <c r="T21" s="63">
        <v>9</v>
      </c>
      <c r="U21" s="51">
        <v>780</v>
      </c>
    </row>
    <row r="22" spans="1:21" ht="15">
      <c r="A22" s="417" t="s">
        <v>347</v>
      </c>
      <c r="B22" s="89">
        <v>251</v>
      </c>
      <c r="C22" s="63">
        <v>19222</v>
      </c>
      <c r="D22" s="63">
        <v>12</v>
      </c>
      <c r="E22" s="51">
        <v>727</v>
      </c>
      <c r="F22" s="63">
        <v>198</v>
      </c>
      <c r="G22" s="63">
        <v>15262</v>
      </c>
      <c r="H22" s="63">
        <v>10</v>
      </c>
      <c r="I22" s="63">
        <v>405</v>
      </c>
      <c r="J22" s="63">
        <v>210</v>
      </c>
      <c r="K22" s="63">
        <v>14400</v>
      </c>
      <c r="L22" s="63">
        <v>10</v>
      </c>
      <c r="M22" s="51">
        <v>365</v>
      </c>
      <c r="N22" s="63">
        <v>228</v>
      </c>
      <c r="O22" s="63">
        <v>17251</v>
      </c>
      <c r="P22" s="63">
        <v>10</v>
      </c>
      <c r="Q22" s="63">
        <v>476</v>
      </c>
      <c r="R22" s="63">
        <v>192</v>
      </c>
      <c r="S22" s="63">
        <v>15332</v>
      </c>
      <c r="T22" s="63">
        <v>13</v>
      </c>
      <c r="U22" s="51">
        <v>903</v>
      </c>
    </row>
    <row r="23" spans="1:21" ht="15">
      <c r="A23" s="417" t="s">
        <v>512</v>
      </c>
      <c r="B23" s="89">
        <v>185</v>
      </c>
      <c r="C23" s="63">
        <v>12309</v>
      </c>
      <c r="D23" s="63">
        <v>1</v>
      </c>
      <c r="E23" s="51">
        <v>51</v>
      </c>
      <c r="F23" s="63">
        <v>280</v>
      </c>
      <c r="G23" s="63">
        <v>15497</v>
      </c>
      <c r="H23" s="101" t="s">
        <v>421</v>
      </c>
      <c r="I23" s="101" t="s">
        <v>421</v>
      </c>
      <c r="J23" s="63">
        <v>197</v>
      </c>
      <c r="K23" s="63">
        <v>13451</v>
      </c>
      <c r="L23" s="63">
        <v>10</v>
      </c>
      <c r="M23" s="51">
        <v>369</v>
      </c>
      <c r="N23" s="63">
        <v>137</v>
      </c>
      <c r="O23" s="63">
        <v>12373</v>
      </c>
      <c r="P23" s="101" t="s">
        <v>421</v>
      </c>
      <c r="Q23" s="101" t="s">
        <v>421</v>
      </c>
      <c r="R23" s="63">
        <v>103</v>
      </c>
      <c r="S23" s="63">
        <v>11886</v>
      </c>
      <c r="T23" s="63">
        <v>2</v>
      </c>
      <c r="U23" s="51">
        <v>295</v>
      </c>
    </row>
  </sheetData>
  <mergeCells count="18">
    <mergeCell ref="J5:K5"/>
    <mergeCell ref="L5:M5"/>
    <mergeCell ref="A3:U3"/>
    <mergeCell ref="A2:U2"/>
    <mergeCell ref="N5:O5"/>
    <mergeCell ref="P5:Q5"/>
    <mergeCell ref="A4:A6"/>
    <mergeCell ref="B4:E4"/>
    <mergeCell ref="F4:I4"/>
    <mergeCell ref="J4:M4"/>
    <mergeCell ref="R5:S5"/>
    <mergeCell ref="T5:U5"/>
    <mergeCell ref="N4:Q4"/>
    <mergeCell ref="R4:U4"/>
    <mergeCell ref="B5:C5"/>
    <mergeCell ref="D5:E5"/>
    <mergeCell ref="F5:G5"/>
    <mergeCell ref="H5:I5"/>
  </mergeCells>
  <printOptions/>
  <pageMargins left="0.7" right="0.7" top="0.75" bottom="0.75" header="0.3" footer="0.3"/>
  <pageSetup horizontalDpi="600" verticalDpi="600" orientation="landscape" paperSize="9" scale="58"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zoomScale="90" zoomScaleNormal="90" workbookViewId="0" topLeftCell="A1"/>
  </sheetViews>
  <sheetFormatPr defaultColWidth="8.796875" defaultRowHeight="14.25"/>
  <cols>
    <col min="1" max="1" width="20.69921875" style="0" customWidth="1"/>
    <col min="2" max="2" width="7.5" style="0" customWidth="1"/>
    <col min="3" max="3" width="11.19921875" style="0" customWidth="1"/>
    <col min="4" max="4" width="7.5" style="0" customWidth="1"/>
    <col min="5" max="5" width="11.19921875" style="0" customWidth="1"/>
    <col min="6" max="6" width="7.5" style="0" customWidth="1"/>
    <col min="7" max="7" width="11.19921875" style="0" customWidth="1"/>
    <col min="8" max="8" width="7.5" style="0" customWidth="1"/>
    <col min="9" max="9" width="11.19921875" style="0" customWidth="1"/>
    <col min="10" max="10" width="7.5" style="0" customWidth="1"/>
    <col min="11" max="11" width="11.19921875" style="0" customWidth="1"/>
    <col min="12" max="12" width="7.5" style="0" customWidth="1"/>
    <col min="13" max="13" width="11.19921875" style="0" customWidth="1"/>
    <col min="14" max="14" width="7.5" style="0" customWidth="1"/>
    <col min="15" max="15" width="11.19921875" style="0" customWidth="1"/>
    <col min="16" max="16" width="7.5" style="0" customWidth="1"/>
    <col min="17" max="17" width="11.19921875" style="0" customWidth="1"/>
    <col min="18" max="18" width="7.5" style="0" customWidth="1"/>
    <col min="19" max="19" width="11.19921875" style="0" customWidth="1"/>
    <col min="20" max="20" width="7.5" style="0" customWidth="1"/>
    <col min="21" max="21" width="11.19921875" style="0" customWidth="1"/>
  </cols>
  <sheetData>
    <row r="1" spans="1:21" ht="15">
      <c r="A1" s="7"/>
      <c r="B1" s="2"/>
      <c r="C1" s="2"/>
      <c r="D1" s="2"/>
      <c r="E1" s="2"/>
      <c r="F1" s="1"/>
      <c r="G1" s="1"/>
      <c r="H1" s="1"/>
      <c r="I1" s="1"/>
      <c r="J1" s="1"/>
      <c r="K1" s="1"/>
      <c r="L1" s="1"/>
      <c r="M1" s="1"/>
      <c r="N1" s="1"/>
      <c r="O1" s="1"/>
      <c r="P1" s="1"/>
      <c r="Q1" s="1"/>
      <c r="R1" s="1"/>
      <c r="S1" s="1"/>
      <c r="T1" s="1"/>
      <c r="U1" s="1"/>
    </row>
    <row r="2" spans="1:21" ht="18.75">
      <c r="A2" s="849" t="s">
        <v>415</v>
      </c>
      <c r="B2" s="849"/>
      <c r="C2" s="849"/>
      <c r="D2" s="849"/>
      <c r="E2" s="849"/>
      <c r="F2" s="849"/>
      <c r="G2" s="849"/>
      <c r="H2" s="849"/>
      <c r="I2" s="849"/>
      <c r="J2" s="849"/>
      <c r="K2" s="849"/>
      <c r="L2" s="849"/>
      <c r="M2" s="849"/>
      <c r="N2" s="849"/>
      <c r="O2" s="849"/>
      <c r="P2" s="849"/>
      <c r="Q2" s="849"/>
      <c r="R2" s="849"/>
      <c r="S2" s="849"/>
      <c r="T2" s="849"/>
      <c r="U2" s="849"/>
    </row>
    <row r="3" spans="1:21" ht="18" customHeight="1">
      <c r="A3" s="780" t="s">
        <v>904</v>
      </c>
      <c r="B3" s="780"/>
      <c r="C3" s="780"/>
      <c r="D3" s="780"/>
      <c r="E3" s="780"/>
      <c r="F3" s="780"/>
      <c r="G3" s="780"/>
      <c r="H3" s="780"/>
      <c r="I3" s="780"/>
      <c r="J3" s="780"/>
      <c r="K3" s="780"/>
      <c r="L3" s="780"/>
      <c r="M3" s="780"/>
      <c r="N3" s="780"/>
      <c r="O3" s="780"/>
      <c r="P3" s="780"/>
      <c r="Q3" s="780"/>
      <c r="R3" s="780"/>
      <c r="S3" s="780"/>
      <c r="T3" s="780"/>
      <c r="U3" s="780"/>
    </row>
    <row r="4" spans="1:21" ht="18" customHeight="1">
      <c r="A4" s="765" t="s">
        <v>6</v>
      </c>
      <c r="B4" s="785">
        <v>2012</v>
      </c>
      <c r="C4" s="884"/>
      <c r="D4" s="884"/>
      <c r="E4" s="884"/>
      <c r="F4" s="778">
        <v>2013</v>
      </c>
      <c r="G4" s="865"/>
      <c r="H4" s="865"/>
      <c r="I4" s="866"/>
      <c r="J4" s="785">
        <v>2014</v>
      </c>
      <c r="K4" s="884"/>
      <c r="L4" s="884"/>
      <c r="M4" s="884"/>
      <c r="N4" s="778">
        <v>2015</v>
      </c>
      <c r="O4" s="865"/>
      <c r="P4" s="865"/>
      <c r="Q4" s="866"/>
      <c r="R4" s="785">
        <v>2016</v>
      </c>
      <c r="S4" s="884"/>
      <c r="T4" s="884"/>
      <c r="U4" s="884"/>
    </row>
    <row r="5" spans="1:21" ht="37.5" customHeight="1">
      <c r="A5" s="767"/>
      <c r="B5" s="785" t="s">
        <v>541</v>
      </c>
      <c r="C5" s="799"/>
      <c r="D5" s="785" t="s">
        <v>542</v>
      </c>
      <c r="E5" s="799"/>
      <c r="F5" s="785" t="s">
        <v>541</v>
      </c>
      <c r="G5" s="799"/>
      <c r="H5" s="785" t="s">
        <v>542</v>
      </c>
      <c r="I5" s="799"/>
      <c r="J5" s="785" t="s">
        <v>541</v>
      </c>
      <c r="K5" s="799"/>
      <c r="L5" s="785" t="s">
        <v>542</v>
      </c>
      <c r="M5" s="884"/>
      <c r="N5" s="778" t="s">
        <v>541</v>
      </c>
      <c r="O5" s="866"/>
      <c r="P5" s="778" t="s">
        <v>542</v>
      </c>
      <c r="Q5" s="866"/>
      <c r="R5" s="785" t="s">
        <v>541</v>
      </c>
      <c r="S5" s="799"/>
      <c r="T5" s="785" t="s">
        <v>542</v>
      </c>
      <c r="U5" s="884"/>
    </row>
    <row r="6" spans="1:21" ht="55.5" customHeight="1" thickBot="1">
      <c r="A6" s="774"/>
      <c r="B6" s="403" t="s">
        <v>394</v>
      </c>
      <c r="C6" s="41" t="s">
        <v>424</v>
      </c>
      <c r="D6" s="403" t="s">
        <v>394</v>
      </c>
      <c r="E6" s="41" t="s">
        <v>424</v>
      </c>
      <c r="F6" s="403" t="s">
        <v>394</v>
      </c>
      <c r="G6" s="41" t="s">
        <v>424</v>
      </c>
      <c r="H6" s="403" t="s">
        <v>394</v>
      </c>
      <c r="I6" s="41" t="s">
        <v>424</v>
      </c>
      <c r="J6" s="403" t="s">
        <v>394</v>
      </c>
      <c r="K6" s="41" t="s">
        <v>424</v>
      </c>
      <c r="L6" s="403" t="s">
        <v>394</v>
      </c>
      <c r="M6" s="222" t="s">
        <v>424</v>
      </c>
      <c r="N6" s="404" t="s">
        <v>394</v>
      </c>
      <c r="O6" s="55" t="s">
        <v>424</v>
      </c>
      <c r="P6" s="404" t="s">
        <v>394</v>
      </c>
      <c r="Q6" s="55" t="s">
        <v>424</v>
      </c>
      <c r="R6" s="403" t="s">
        <v>394</v>
      </c>
      <c r="S6" s="41" t="s">
        <v>424</v>
      </c>
      <c r="T6" s="403" t="s">
        <v>394</v>
      </c>
      <c r="U6" s="222" t="s">
        <v>424</v>
      </c>
    </row>
    <row r="7" spans="1:21" ht="21" customHeight="1">
      <c r="A7" s="400" t="s">
        <v>11</v>
      </c>
      <c r="B7" s="91">
        <v>55</v>
      </c>
      <c r="C7" s="99">
        <v>46998</v>
      </c>
      <c r="D7" s="127">
        <v>30</v>
      </c>
      <c r="E7" s="142">
        <v>18745</v>
      </c>
      <c r="F7" s="127">
        <v>60</v>
      </c>
      <c r="G7" s="99">
        <v>60383</v>
      </c>
      <c r="H7" s="99">
        <v>34</v>
      </c>
      <c r="I7" s="99">
        <v>34619</v>
      </c>
      <c r="J7" s="127">
        <v>55</v>
      </c>
      <c r="K7" s="99">
        <v>56318</v>
      </c>
      <c r="L7" s="99">
        <v>35</v>
      </c>
      <c r="M7" s="52">
        <v>29907</v>
      </c>
      <c r="N7" s="127">
        <v>61</v>
      </c>
      <c r="O7" s="99">
        <v>67431</v>
      </c>
      <c r="P7" s="99">
        <v>33</v>
      </c>
      <c r="Q7" s="99">
        <v>22041</v>
      </c>
      <c r="R7" s="127">
        <v>53</v>
      </c>
      <c r="S7" s="99">
        <v>42864</v>
      </c>
      <c r="T7" s="99">
        <v>25</v>
      </c>
      <c r="U7" s="52">
        <v>18998</v>
      </c>
    </row>
    <row r="8" spans="1:21" ht="15">
      <c r="A8" s="401" t="s">
        <v>18</v>
      </c>
      <c r="B8" s="89">
        <v>3</v>
      </c>
      <c r="C8" s="63">
        <v>498</v>
      </c>
      <c r="D8" s="101">
        <v>2</v>
      </c>
      <c r="E8" s="135">
        <v>649</v>
      </c>
      <c r="F8" s="63">
        <v>2</v>
      </c>
      <c r="G8" s="63">
        <v>1852</v>
      </c>
      <c r="H8" s="101">
        <v>1</v>
      </c>
      <c r="I8" s="101">
        <v>307</v>
      </c>
      <c r="J8" s="63">
        <v>4</v>
      </c>
      <c r="K8" s="63">
        <v>3199</v>
      </c>
      <c r="L8" s="101">
        <v>1</v>
      </c>
      <c r="M8" s="135">
        <v>2225</v>
      </c>
      <c r="N8" s="63">
        <v>5</v>
      </c>
      <c r="O8" s="63">
        <v>3325</v>
      </c>
      <c r="P8" s="101">
        <v>1</v>
      </c>
      <c r="Q8" s="101">
        <v>342</v>
      </c>
      <c r="R8" s="63">
        <v>3</v>
      </c>
      <c r="S8" s="63">
        <v>2849</v>
      </c>
      <c r="T8" s="101">
        <v>1</v>
      </c>
      <c r="U8" s="135">
        <v>102</v>
      </c>
    </row>
    <row r="9" spans="1:21" ht="15">
      <c r="A9" s="401" t="s">
        <v>19</v>
      </c>
      <c r="B9" s="89" t="s">
        <v>421</v>
      </c>
      <c r="C9" s="63" t="s">
        <v>421</v>
      </c>
      <c r="D9" s="63" t="s">
        <v>421</v>
      </c>
      <c r="E9" s="51" t="s">
        <v>421</v>
      </c>
      <c r="F9" s="63">
        <v>1</v>
      </c>
      <c r="G9" s="63">
        <v>741</v>
      </c>
      <c r="H9" s="101">
        <v>2</v>
      </c>
      <c r="I9" s="101">
        <v>229</v>
      </c>
      <c r="J9" s="51" t="s">
        <v>421</v>
      </c>
      <c r="K9" s="51" t="s">
        <v>421</v>
      </c>
      <c r="L9" s="101">
        <v>3</v>
      </c>
      <c r="M9" s="135">
        <v>7819</v>
      </c>
      <c r="N9" s="63">
        <v>2</v>
      </c>
      <c r="O9" s="63">
        <v>1226</v>
      </c>
      <c r="P9" s="51" t="s">
        <v>421</v>
      </c>
      <c r="Q9" s="51" t="s">
        <v>421</v>
      </c>
      <c r="R9" s="51">
        <v>1</v>
      </c>
      <c r="S9" s="51">
        <v>1112</v>
      </c>
      <c r="T9" s="101">
        <v>1</v>
      </c>
      <c r="U9" s="135">
        <v>158</v>
      </c>
    </row>
    <row r="10" spans="1:21" s="750" customFormat="1" ht="15">
      <c r="A10" s="402" t="s">
        <v>336</v>
      </c>
      <c r="B10" s="91">
        <v>3</v>
      </c>
      <c r="C10" s="99">
        <v>9856</v>
      </c>
      <c r="D10" s="99">
        <v>1</v>
      </c>
      <c r="E10" s="52">
        <v>109</v>
      </c>
      <c r="F10" s="52" t="s">
        <v>421</v>
      </c>
      <c r="G10" s="52" t="s">
        <v>421</v>
      </c>
      <c r="H10" s="99">
        <v>1</v>
      </c>
      <c r="I10" s="99">
        <v>123</v>
      </c>
      <c r="J10" s="99">
        <v>3</v>
      </c>
      <c r="K10" s="99">
        <v>7610</v>
      </c>
      <c r="L10" s="99">
        <v>1</v>
      </c>
      <c r="M10" s="52">
        <v>1079</v>
      </c>
      <c r="N10" s="52">
        <v>3</v>
      </c>
      <c r="O10" s="52">
        <v>2487</v>
      </c>
      <c r="P10" s="99">
        <v>2</v>
      </c>
      <c r="Q10" s="99">
        <v>382</v>
      </c>
      <c r="R10" s="99">
        <v>1</v>
      </c>
      <c r="S10" s="99">
        <v>1740</v>
      </c>
      <c r="T10" s="99">
        <v>1</v>
      </c>
      <c r="U10" s="52">
        <v>273</v>
      </c>
    </row>
    <row r="11" spans="1:21" ht="15">
      <c r="A11" s="401" t="s">
        <v>337</v>
      </c>
      <c r="B11" s="89" t="s">
        <v>421</v>
      </c>
      <c r="C11" s="63" t="s">
        <v>421</v>
      </c>
      <c r="D11" s="101" t="s">
        <v>421</v>
      </c>
      <c r="E11" s="135" t="s">
        <v>421</v>
      </c>
      <c r="F11" s="51" t="s">
        <v>421</v>
      </c>
      <c r="G11" s="51" t="s">
        <v>421</v>
      </c>
      <c r="H11" s="101">
        <v>1</v>
      </c>
      <c r="I11" s="101">
        <v>75</v>
      </c>
      <c r="J11" s="101">
        <v>1</v>
      </c>
      <c r="K11" s="101">
        <v>501</v>
      </c>
      <c r="L11" s="51" t="s">
        <v>421</v>
      </c>
      <c r="M11" s="51" t="s">
        <v>421</v>
      </c>
      <c r="N11" s="51" t="s">
        <v>421</v>
      </c>
      <c r="O11" s="51" t="s">
        <v>421</v>
      </c>
      <c r="P11" s="101">
        <v>1</v>
      </c>
      <c r="Q11" s="101">
        <v>86</v>
      </c>
      <c r="R11" s="101">
        <v>2</v>
      </c>
      <c r="S11" s="101">
        <v>2592</v>
      </c>
      <c r="T11" s="51" t="s">
        <v>421</v>
      </c>
      <c r="U11" s="51" t="s">
        <v>421</v>
      </c>
    </row>
    <row r="12" spans="1:21" ht="15">
      <c r="A12" s="401" t="s">
        <v>338</v>
      </c>
      <c r="B12" s="89">
        <v>1</v>
      </c>
      <c r="C12" s="63">
        <v>2781</v>
      </c>
      <c r="D12" s="63">
        <v>1</v>
      </c>
      <c r="E12" s="51">
        <v>1898</v>
      </c>
      <c r="F12" s="101">
        <v>1</v>
      </c>
      <c r="G12" s="101">
        <v>455</v>
      </c>
      <c r="H12" s="51" t="s">
        <v>421</v>
      </c>
      <c r="I12" s="51" t="s">
        <v>421</v>
      </c>
      <c r="J12" s="51" t="s">
        <v>421</v>
      </c>
      <c r="K12" s="51" t="s">
        <v>421</v>
      </c>
      <c r="L12" s="63">
        <v>1</v>
      </c>
      <c r="M12" s="51">
        <v>852</v>
      </c>
      <c r="N12" s="101">
        <v>6</v>
      </c>
      <c r="O12" s="101">
        <v>11445</v>
      </c>
      <c r="P12" s="51">
        <v>1</v>
      </c>
      <c r="Q12" s="51">
        <v>250</v>
      </c>
      <c r="R12" s="51">
        <v>7</v>
      </c>
      <c r="S12" s="51">
        <v>5006</v>
      </c>
      <c r="T12" s="51" t="s">
        <v>421</v>
      </c>
      <c r="U12" s="51" t="s">
        <v>421</v>
      </c>
    </row>
    <row r="13" spans="1:21" ht="15">
      <c r="A13" s="401" t="s">
        <v>339</v>
      </c>
      <c r="B13" s="89">
        <v>5</v>
      </c>
      <c r="C13" s="63">
        <v>4360</v>
      </c>
      <c r="D13" s="63">
        <v>7</v>
      </c>
      <c r="E13" s="51">
        <v>4974</v>
      </c>
      <c r="F13" s="63">
        <v>9</v>
      </c>
      <c r="G13" s="63">
        <v>7402</v>
      </c>
      <c r="H13" s="63">
        <v>7</v>
      </c>
      <c r="I13" s="63">
        <v>12016</v>
      </c>
      <c r="J13" s="63">
        <v>12</v>
      </c>
      <c r="K13" s="63">
        <v>16125</v>
      </c>
      <c r="L13" s="63">
        <v>5</v>
      </c>
      <c r="M13" s="51">
        <v>2495</v>
      </c>
      <c r="N13" s="63">
        <v>3</v>
      </c>
      <c r="O13" s="63">
        <v>1760</v>
      </c>
      <c r="P13" s="63">
        <v>5</v>
      </c>
      <c r="Q13" s="63">
        <v>7360</v>
      </c>
      <c r="R13" s="63">
        <v>5</v>
      </c>
      <c r="S13" s="63">
        <v>4599</v>
      </c>
      <c r="T13" s="63">
        <v>2</v>
      </c>
      <c r="U13" s="51">
        <v>4432</v>
      </c>
    </row>
    <row r="14" spans="1:21" ht="15">
      <c r="A14" s="401" t="s">
        <v>340</v>
      </c>
      <c r="B14" s="89">
        <v>15</v>
      </c>
      <c r="C14" s="63">
        <v>11897</v>
      </c>
      <c r="D14" s="63">
        <v>3</v>
      </c>
      <c r="E14" s="51">
        <v>1702</v>
      </c>
      <c r="F14" s="63">
        <v>12</v>
      </c>
      <c r="G14" s="63">
        <v>8461</v>
      </c>
      <c r="H14" s="63">
        <v>3</v>
      </c>
      <c r="I14" s="63">
        <v>2558</v>
      </c>
      <c r="J14" s="63">
        <v>9</v>
      </c>
      <c r="K14" s="63">
        <v>7164</v>
      </c>
      <c r="L14" s="63">
        <v>9</v>
      </c>
      <c r="M14" s="51">
        <v>6836</v>
      </c>
      <c r="N14" s="63">
        <v>12</v>
      </c>
      <c r="O14" s="63">
        <v>13548</v>
      </c>
      <c r="P14" s="63">
        <v>5</v>
      </c>
      <c r="Q14" s="63">
        <v>661</v>
      </c>
      <c r="R14" s="63">
        <v>13</v>
      </c>
      <c r="S14" s="63">
        <v>12195</v>
      </c>
      <c r="T14" s="63">
        <v>5</v>
      </c>
      <c r="U14" s="51">
        <v>2803</v>
      </c>
    </row>
    <row r="15" spans="1:21" ht="15">
      <c r="A15" s="401" t="s">
        <v>341</v>
      </c>
      <c r="B15" s="89">
        <v>1</v>
      </c>
      <c r="C15" s="63">
        <v>439</v>
      </c>
      <c r="D15" s="63" t="s">
        <v>421</v>
      </c>
      <c r="E15" s="51" t="s">
        <v>421</v>
      </c>
      <c r="F15" s="51" t="s">
        <v>421</v>
      </c>
      <c r="G15" s="51" t="s">
        <v>421</v>
      </c>
      <c r="H15" s="51" t="s">
        <v>421</v>
      </c>
      <c r="I15" s="51" t="s">
        <v>421</v>
      </c>
      <c r="J15" s="51" t="s">
        <v>421</v>
      </c>
      <c r="K15" s="51" t="s">
        <v>421</v>
      </c>
      <c r="L15" s="51" t="s">
        <v>421</v>
      </c>
      <c r="M15" s="51" t="s">
        <v>421</v>
      </c>
      <c r="N15" s="51">
        <v>1</v>
      </c>
      <c r="O15" s="51">
        <v>1481</v>
      </c>
      <c r="P15" s="51" t="s">
        <v>421</v>
      </c>
      <c r="Q15" s="51" t="s">
        <v>421</v>
      </c>
      <c r="R15" s="51" t="s">
        <v>421</v>
      </c>
      <c r="S15" s="51" t="s">
        <v>421</v>
      </c>
      <c r="T15" s="51">
        <v>1</v>
      </c>
      <c r="U15" s="51">
        <v>955</v>
      </c>
    </row>
    <row r="16" spans="1:21" ht="15">
      <c r="A16" s="401" t="s">
        <v>342</v>
      </c>
      <c r="B16" s="89">
        <v>2</v>
      </c>
      <c r="C16" s="63">
        <v>1225</v>
      </c>
      <c r="D16" s="63">
        <v>2</v>
      </c>
      <c r="E16" s="51">
        <v>2198</v>
      </c>
      <c r="F16" s="101">
        <v>2</v>
      </c>
      <c r="G16" s="101">
        <v>3692</v>
      </c>
      <c r="H16" s="63">
        <v>6</v>
      </c>
      <c r="I16" s="63">
        <v>3846</v>
      </c>
      <c r="J16" s="101">
        <v>4</v>
      </c>
      <c r="K16" s="101">
        <v>2596</v>
      </c>
      <c r="L16" s="63">
        <v>2</v>
      </c>
      <c r="M16" s="51">
        <v>1377</v>
      </c>
      <c r="N16" s="101">
        <v>2</v>
      </c>
      <c r="O16" s="101">
        <v>2009</v>
      </c>
      <c r="P16" s="63">
        <v>3</v>
      </c>
      <c r="Q16" s="63">
        <v>1891</v>
      </c>
      <c r="R16" s="101">
        <v>1</v>
      </c>
      <c r="S16" s="101">
        <v>658</v>
      </c>
      <c r="T16" s="63">
        <v>1</v>
      </c>
      <c r="U16" s="51">
        <v>1028</v>
      </c>
    </row>
    <row r="17" spans="1:21" ht="15">
      <c r="A17" s="401" t="s">
        <v>27</v>
      </c>
      <c r="B17" s="89">
        <v>3</v>
      </c>
      <c r="C17" s="63">
        <v>2112</v>
      </c>
      <c r="D17" s="63" t="s">
        <v>421</v>
      </c>
      <c r="E17" s="51" t="s">
        <v>421</v>
      </c>
      <c r="F17" s="51" t="s">
        <v>421</v>
      </c>
      <c r="G17" s="51" t="s">
        <v>421</v>
      </c>
      <c r="H17" s="63">
        <v>2</v>
      </c>
      <c r="I17" s="63">
        <v>7003</v>
      </c>
      <c r="J17" s="51" t="s">
        <v>421</v>
      </c>
      <c r="K17" s="51" t="s">
        <v>421</v>
      </c>
      <c r="L17" s="63">
        <v>1</v>
      </c>
      <c r="M17" s="51">
        <v>3309</v>
      </c>
      <c r="N17" s="51">
        <v>3</v>
      </c>
      <c r="O17" s="51">
        <v>4104</v>
      </c>
      <c r="P17" s="63">
        <v>1</v>
      </c>
      <c r="Q17" s="63">
        <v>281</v>
      </c>
      <c r="R17" s="51">
        <v>1</v>
      </c>
      <c r="S17" s="51">
        <v>571</v>
      </c>
      <c r="T17" s="63">
        <v>1</v>
      </c>
      <c r="U17" s="51">
        <v>3639</v>
      </c>
    </row>
    <row r="18" spans="1:21" ht="15">
      <c r="A18" s="401" t="s">
        <v>343</v>
      </c>
      <c r="B18" s="89">
        <v>5</v>
      </c>
      <c r="C18" s="63">
        <v>2270</v>
      </c>
      <c r="D18" s="63">
        <v>2</v>
      </c>
      <c r="E18" s="51">
        <v>1838</v>
      </c>
      <c r="F18" s="63">
        <v>1</v>
      </c>
      <c r="G18" s="63">
        <v>1657</v>
      </c>
      <c r="H18" s="101">
        <v>1</v>
      </c>
      <c r="I18" s="101">
        <v>73</v>
      </c>
      <c r="J18" s="63">
        <v>2</v>
      </c>
      <c r="K18" s="63">
        <v>1269</v>
      </c>
      <c r="L18" s="101">
        <v>3</v>
      </c>
      <c r="M18" s="135">
        <v>367</v>
      </c>
      <c r="N18" s="63">
        <v>4</v>
      </c>
      <c r="O18" s="63">
        <v>3497</v>
      </c>
      <c r="P18" s="101">
        <v>3</v>
      </c>
      <c r="Q18" s="101">
        <v>1527</v>
      </c>
      <c r="R18" s="63">
        <v>3</v>
      </c>
      <c r="S18" s="63">
        <v>4345</v>
      </c>
      <c r="T18" s="101">
        <v>3</v>
      </c>
      <c r="U18" s="135">
        <v>826</v>
      </c>
    </row>
    <row r="19" spans="1:21" ht="15">
      <c r="A19" s="401" t="s">
        <v>344</v>
      </c>
      <c r="B19" s="89">
        <v>9</v>
      </c>
      <c r="C19" s="63">
        <v>8077</v>
      </c>
      <c r="D19" s="63">
        <v>2</v>
      </c>
      <c r="E19" s="51">
        <v>519</v>
      </c>
      <c r="F19" s="63">
        <v>20</v>
      </c>
      <c r="G19" s="63">
        <v>25364</v>
      </c>
      <c r="H19" s="63">
        <v>2</v>
      </c>
      <c r="I19" s="63">
        <v>1053</v>
      </c>
      <c r="J19" s="63">
        <v>8</v>
      </c>
      <c r="K19" s="63">
        <v>4151</v>
      </c>
      <c r="L19" s="63">
        <v>5</v>
      </c>
      <c r="M19" s="51">
        <v>2509</v>
      </c>
      <c r="N19" s="63">
        <v>3</v>
      </c>
      <c r="O19" s="63">
        <v>4472</v>
      </c>
      <c r="P19" s="63">
        <v>2</v>
      </c>
      <c r="Q19" s="63">
        <v>1940</v>
      </c>
      <c r="R19" s="63">
        <v>7</v>
      </c>
      <c r="S19" s="63">
        <v>3458</v>
      </c>
      <c r="T19" s="63">
        <v>6</v>
      </c>
      <c r="U19" s="51">
        <v>3191</v>
      </c>
    </row>
    <row r="20" spans="1:21" ht="15">
      <c r="A20" s="401" t="s">
        <v>345</v>
      </c>
      <c r="B20" s="89">
        <v>2</v>
      </c>
      <c r="C20" s="63">
        <v>896</v>
      </c>
      <c r="D20" s="63">
        <v>7</v>
      </c>
      <c r="E20" s="51">
        <v>4090</v>
      </c>
      <c r="F20" s="63">
        <v>1</v>
      </c>
      <c r="G20" s="63">
        <v>1960</v>
      </c>
      <c r="H20" s="63">
        <v>3</v>
      </c>
      <c r="I20" s="145">
        <v>3407</v>
      </c>
      <c r="J20" s="51" t="s">
        <v>421</v>
      </c>
      <c r="K20" s="51" t="s">
        <v>421</v>
      </c>
      <c r="L20" s="51" t="s">
        <v>421</v>
      </c>
      <c r="M20" s="51" t="s">
        <v>421</v>
      </c>
      <c r="N20" s="63">
        <v>6</v>
      </c>
      <c r="O20" s="63">
        <v>7806</v>
      </c>
      <c r="P20" s="63">
        <v>4</v>
      </c>
      <c r="Q20" s="145">
        <v>1762</v>
      </c>
      <c r="R20" s="51" t="s">
        <v>421</v>
      </c>
      <c r="S20" s="51" t="s">
        <v>421</v>
      </c>
      <c r="T20" s="51" t="s">
        <v>421</v>
      </c>
      <c r="U20" s="51" t="s">
        <v>421</v>
      </c>
    </row>
    <row r="21" spans="1:21" ht="15">
      <c r="A21" s="401" t="s">
        <v>346</v>
      </c>
      <c r="B21" s="89">
        <v>2</v>
      </c>
      <c r="C21" s="63">
        <v>1172</v>
      </c>
      <c r="D21" s="63">
        <v>1</v>
      </c>
      <c r="E21" s="51">
        <v>357</v>
      </c>
      <c r="F21" s="63">
        <v>1</v>
      </c>
      <c r="G21" s="63">
        <v>1827</v>
      </c>
      <c r="H21" s="51" t="s">
        <v>421</v>
      </c>
      <c r="I21" s="51" t="s">
        <v>421</v>
      </c>
      <c r="J21" s="63">
        <v>3</v>
      </c>
      <c r="K21" s="63">
        <v>4658</v>
      </c>
      <c r="L21" s="63">
        <v>2</v>
      </c>
      <c r="M21" s="51">
        <v>745</v>
      </c>
      <c r="N21" s="63">
        <v>4</v>
      </c>
      <c r="O21" s="63">
        <v>3584</v>
      </c>
      <c r="P21" s="51">
        <v>1</v>
      </c>
      <c r="Q21" s="51">
        <v>204</v>
      </c>
      <c r="R21" s="51" t="s">
        <v>421</v>
      </c>
      <c r="S21" s="51" t="s">
        <v>421</v>
      </c>
      <c r="T21" s="63">
        <v>1</v>
      </c>
      <c r="U21" s="51">
        <v>265</v>
      </c>
    </row>
    <row r="22" spans="1:21" ht="15">
      <c r="A22" s="401" t="s">
        <v>347</v>
      </c>
      <c r="B22" s="89">
        <v>2</v>
      </c>
      <c r="C22" s="63">
        <v>887</v>
      </c>
      <c r="D22" s="63">
        <v>2</v>
      </c>
      <c r="E22" s="51">
        <v>411</v>
      </c>
      <c r="F22" s="63">
        <v>6</v>
      </c>
      <c r="G22" s="63">
        <v>4470</v>
      </c>
      <c r="H22" s="63">
        <v>2</v>
      </c>
      <c r="I22" s="63">
        <v>3042</v>
      </c>
      <c r="J22" s="63">
        <v>1</v>
      </c>
      <c r="K22" s="63">
        <v>1345</v>
      </c>
      <c r="L22" s="63">
        <v>1</v>
      </c>
      <c r="M22" s="51">
        <v>93</v>
      </c>
      <c r="N22" s="63">
        <v>3</v>
      </c>
      <c r="O22" s="63">
        <v>2923</v>
      </c>
      <c r="P22" s="63">
        <v>1</v>
      </c>
      <c r="Q22" s="63">
        <v>19</v>
      </c>
      <c r="R22" s="63">
        <v>8</v>
      </c>
      <c r="S22" s="63">
        <v>3305</v>
      </c>
      <c r="T22" s="63">
        <v>2</v>
      </c>
      <c r="U22" s="51">
        <v>1326</v>
      </c>
    </row>
    <row r="23" spans="1:21" ht="15">
      <c r="A23" s="401" t="s">
        <v>512</v>
      </c>
      <c r="B23" s="89">
        <v>2</v>
      </c>
      <c r="C23" s="63">
        <v>528</v>
      </c>
      <c r="D23" s="63" t="s">
        <v>421</v>
      </c>
      <c r="E23" s="51" t="s">
        <v>421</v>
      </c>
      <c r="F23" s="63">
        <v>4</v>
      </c>
      <c r="G23" s="63">
        <v>2502</v>
      </c>
      <c r="H23" s="63">
        <v>3</v>
      </c>
      <c r="I23" s="63">
        <v>887</v>
      </c>
      <c r="J23" s="63">
        <v>8</v>
      </c>
      <c r="K23" s="63">
        <v>7700</v>
      </c>
      <c r="L23" s="63">
        <v>1</v>
      </c>
      <c r="M23" s="51">
        <v>201</v>
      </c>
      <c r="N23" s="63">
        <v>4</v>
      </c>
      <c r="O23" s="63">
        <v>3764</v>
      </c>
      <c r="P23" s="63">
        <v>3</v>
      </c>
      <c r="Q23" s="63">
        <v>5336</v>
      </c>
      <c r="R23" s="63">
        <v>1</v>
      </c>
      <c r="S23" s="63">
        <v>434</v>
      </c>
      <c r="T23" s="51" t="s">
        <v>421</v>
      </c>
      <c r="U23" s="51" t="s">
        <v>421</v>
      </c>
    </row>
  </sheetData>
  <mergeCells count="18">
    <mergeCell ref="N5:O5"/>
    <mergeCell ref="P5:Q5"/>
    <mergeCell ref="A2:U2"/>
    <mergeCell ref="A3:U3"/>
    <mergeCell ref="A4:A6"/>
    <mergeCell ref="B4:E4"/>
    <mergeCell ref="F4:I4"/>
    <mergeCell ref="J4:M4"/>
    <mergeCell ref="N4:Q4"/>
    <mergeCell ref="R4:U4"/>
    <mergeCell ref="B5:C5"/>
    <mergeCell ref="D5:E5"/>
    <mergeCell ref="R5:S5"/>
    <mergeCell ref="T5:U5"/>
    <mergeCell ref="F5:G5"/>
    <mergeCell ref="H5:I5"/>
    <mergeCell ref="J5:K5"/>
    <mergeCell ref="L5:M5"/>
  </mergeCells>
  <printOptions/>
  <pageMargins left="0.7" right="0.7" top="0.75" bottom="0.75" header="0.3" footer="0.3"/>
  <pageSetup horizontalDpi="600" verticalDpi="600" orientation="landscape" paperSize="9" scale="57"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zoomScale="90" zoomScaleNormal="90" workbookViewId="0" topLeftCell="A1"/>
  </sheetViews>
  <sheetFormatPr defaultColWidth="8.796875" defaultRowHeight="14.25"/>
  <cols>
    <col min="1" max="1" width="26.8984375" style="0" customWidth="1"/>
    <col min="2" max="2" width="16.5" style="0" customWidth="1"/>
    <col min="3" max="3" width="8.8984375" style="0" customWidth="1"/>
    <col min="4" max="4" width="12.69921875" style="0" customWidth="1"/>
  </cols>
  <sheetData>
    <row r="1" spans="1:6" ht="15">
      <c r="A1" s="6"/>
      <c r="B1" s="365"/>
      <c r="C1" s="365"/>
      <c r="D1" s="365"/>
      <c r="E1" s="365"/>
      <c r="F1" s="365"/>
    </row>
    <row r="2" spans="1:6" ht="61.5" customHeight="1">
      <c r="A2" s="809" t="s">
        <v>818</v>
      </c>
      <c r="B2" s="809"/>
      <c r="C2" s="809"/>
      <c r="D2" s="809"/>
      <c r="E2" s="366"/>
      <c r="F2" s="278"/>
    </row>
    <row r="3" spans="1:6" ht="18" customHeight="1">
      <c r="A3" s="765" t="s">
        <v>6</v>
      </c>
      <c r="B3" s="778" t="s">
        <v>395</v>
      </c>
      <c r="C3" s="865"/>
      <c r="D3" s="865"/>
      <c r="E3" s="366"/>
      <c r="F3" s="278"/>
    </row>
    <row r="4" spans="1:6" ht="67.5" customHeight="1">
      <c r="A4" s="767"/>
      <c r="B4" s="178" t="s">
        <v>543</v>
      </c>
      <c r="C4" s="778" t="s">
        <v>501</v>
      </c>
      <c r="D4" s="865"/>
      <c r="E4" s="366"/>
      <c r="F4" s="365"/>
    </row>
    <row r="5" spans="1:6" ht="37.5" customHeight="1" thickBot="1">
      <c r="A5" s="885"/>
      <c r="B5" s="55" t="s">
        <v>394</v>
      </c>
      <c r="C5" s="55" t="s">
        <v>394</v>
      </c>
      <c r="D5" s="190" t="s">
        <v>419</v>
      </c>
      <c r="E5" s="366"/>
      <c r="F5" s="365"/>
    </row>
    <row r="6" spans="1:6" ht="21" customHeight="1">
      <c r="A6" s="218" t="s">
        <v>4</v>
      </c>
      <c r="B6" s="127">
        <v>76</v>
      </c>
      <c r="C6" s="99">
        <v>8</v>
      </c>
      <c r="D6" s="52">
        <v>18023</v>
      </c>
      <c r="E6" s="367"/>
      <c r="F6" s="365"/>
    </row>
    <row r="7" spans="1:6" ht="15">
      <c r="A7" s="221" t="s">
        <v>335</v>
      </c>
      <c r="B7" s="99"/>
      <c r="C7" s="99"/>
      <c r="D7" s="52"/>
      <c r="E7" s="367"/>
      <c r="F7" s="365"/>
    </row>
    <row r="8" spans="1:6" ht="15">
      <c r="A8" s="219" t="s">
        <v>549</v>
      </c>
      <c r="B8" s="63"/>
      <c r="C8" s="150"/>
      <c r="D8" s="151"/>
      <c r="E8" s="367"/>
      <c r="F8" s="365"/>
    </row>
    <row r="9" spans="1:6" ht="15">
      <c r="A9" s="220" t="s">
        <v>357</v>
      </c>
      <c r="B9" s="63">
        <v>19</v>
      </c>
      <c r="C9" s="63" t="s">
        <v>421</v>
      </c>
      <c r="D9" s="229" t="s">
        <v>421</v>
      </c>
      <c r="E9" s="367"/>
      <c r="F9" s="365"/>
    </row>
    <row r="10" spans="1:6" ht="15">
      <c r="A10" s="225" t="s">
        <v>358</v>
      </c>
      <c r="B10" s="63" t="s">
        <v>421</v>
      </c>
      <c r="C10" s="51">
        <v>2</v>
      </c>
      <c r="D10" s="229">
        <v>622</v>
      </c>
      <c r="E10" s="367"/>
      <c r="F10" s="365"/>
    </row>
    <row r="11" spans="1:6" ht="15">
      <c r="A11" s="220" t="s">
        <v>360</v>
      </c>
      <c r="B11" s="63">
        <v>4</v>
      </c>
      <c r="C11" s="335" t="s">
        <v>421</v>
      </c>
      <c r="D11" s="229" t="s">
        <v>421</v>
      </c>
      <c r="E11" s="367"/>
      <c r="F11" s="365"/>
    </row>
    <row r="12" spans="1:6" ht="15">
      <c r="A12" s="220" t="s">
        <v>363</v>
      </c>
      <c r="B12" s="63">
        <v>9</v>
      </c>
      <c r="C12" s="335" t="s">
        <v>421</v>
      </c>
      <c r="D12" s="229" t="s">
        <v>421</v>
      </c>
      <c r="E12" s="367"/>
      <c r="F12" s="365"/>
    </row>
    <row r="13" spans="1:6" ht="15">
      <c r="A13" s="225" t="s">
        <v>364</v>
      </c>
      <c r="B13" s="63" t="s">
        <v>421</v>
      </c>
      <c r="C13" s="335">
        <v>1</v>
      </c>
      <c r="D13" s="229">
        <v>1608</v>
      </c>
      <c r="E13" s="367"/>
      <c r="F13" s="365"/>
    </row>
    <row r="14" spans="1:6" ht="15">
      <c r="A14" s="225" t="s">
        <v>367</v>
      </c>
      <c r="B14" s="63" t="s">
        <v>421</v>
      </c>
      <c r="C14" s="335">
        <v>3</v>
      </c>
      <c r="D14" s="229">
        <v>4177</v>
      </c>
      <c r="E14" s="367"/>
      <c r="F14" s="365"/>
    </row>
    <row r="15" spans="1:6" ht="15">
      <c r="A15" s="220" t="s">
        <v>369</v>
      </c>
      <c r="B15" s="63">
        <v>44</v>
      </c>
      <c r="C15" s="63">
        <v>1</v>
      </c>
      <c r="D15" s="229">
        <v>849</v>
      </c>
      <c r="E15" s="367"/>
      <c r="F15" s="365"/>
    </row>
    <row r="16" spans="1:6" ht="15">
      <c r="A16" s="224" t="s">
        <v>872</v>
      </c>
      <c r="B16" s="63"/>
      <c r="C16" s="433"/>
      <c r="D16" s="336"/>
      <c r="E16" s="367"/>
      <c r="F16" s="365"/>
    </row>
    <row r="17" spans="1:6" ht="15">
      <c r="A17" s="225" t="s">
        <v>303</v>
      </c>
      <c r="B17" s="63" t="s">
        <v>421</v>
      </c>
      <c r="C17" s="433">
        <v>1</v>
      </c>
      <c r="D17" s="336">
        <v>10767</v>
      </c>
      <c r="E17" s="367"/>
      <c r="F17" s="365"/>
    </row>
  </sheetData>
  <mergeCells count="4">
    <mergeCell ref="A2:D2"/>
    <mergeCell ref="A3:A5"/>
    <mergeCell ref="B3:D3"/>
    <mergeCell ref="C4:D4"/>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zoomScale="90" zoomScaleNormal="90" workbookViewId="0" topLeftCell="A1"/>
  </sheetViews>
  <sheetFormatPr defaultColWidth="8.796875" defaultRowHeight="14.25"/>
  <cols>
    <col min="1" max="1" width="20.69921875" style="0" customWidth="1"/>
    <col min="2" max="2" width="16.59765625" style="0" customWidth="1"/>
    <col min="3" max="3" width="7.5" style="0" customWidth="1"/>
    <col min="4" max="4" width="11.19921875" style="0" customWidth="1"/>
    <col min="5" max="5" width="16.59765625" style="0" customWidth="1"/>
    <col min="6" max="6" width="7.5" style="0" customWidth="1"/>
    <col min="7" max="7" width="11.19921875" style="0" customWidth="1"/>
    <col min="8" max="8" width="16.59765625" style="0" customWidth="1"/>
    <col min="9" max="9" width="7.5" style="0" customWidth="1"/>
    <col min="10" max="10" width="11.19921875" style="0" customWidth="1"/>
    <col min="11" max="11" width="16.59765625" style="0" customWidth="1"/>
    <col min="12" max="12" width="7.5" style="0" customWidth="1"/>
    <col min="13" max="13" width="11.19921875" style="0" customWidth="1"/>
    <col min="14" max="14" width="16.59765625" style="0" customWidth="1"/>
    <col min="15" max="15" width="7.5" style="0" customWidth="1"/>
    <col min="16" max="16" width="11.19921875" style="0" customWidth="1"/>
  </cols>
  <sheetData>
    <row r="1" spans="1:21" ht="15">
      <c r="A1" s="134"/>
      <c r="B1" s="2"/>
      <c r="C1" s="2"/>
      <c r="D1" s="2"/>
      <c r="E1" s="1"/>
      <c r="F1" s="1"/>
      <c r="G1" s="1"/>
      <c r="H1" s="1"/>
      <c r="I1" s="1"/>
      <c r="J1" s="1"/>
      <c r="K1" s="1"/>
      <c r="L1" s="1"/>
      <c r="M1" s="1"/>
      <c r="N1" s="1"/>
      <c r="O1" s="1"/>
      <c r="P1" s="1"/>
      <c r="Q1" s="368"/>
      <c r="R1" s="368"/>
      <c r="S1" s="368"/>
      <c r="T1" s="368"/>
      <c r="U1" s="368"/>
    </row>
    <row r="2" spans="1:21" ht="18.75">
      <c r="A2" s="849" t="s">
        <v>415</v>
      </c>
      <c r="B2" s="849"/>
      <c r="C2" s="849"/>
      <c r="D2" s="849"/>
      <c r="E2" s="849"/>
      <c r="F2" s="849"/>
      <c r="G2" s="849"/>
      <c r="H2" s="849"/>
      <c r="I2" s="849"/>
      <c r="J2" s="849"/>
      <c r="K2" s="849"/>
      <c r="L2" s="849"/>
      <c r="M2" s="849"/>
      <c r="N2" s="849"/>
      <c r="O2" s="849"/>
      <c r="P2" s="849"/>
      <c r="Q2" s="369"/>
      <c r="R2" s="368"/>
      <c r="S2" s="368"/>
      <c r="T2" s="368"/>
      <c r="U2" s="368"/>
    </row>
    <row r="3" spans="1:21" ht="18" customHeight="1">
      <c r="A3" s="780" t="s">
        <v>913</v>
      </c>
      <c r="B3" s="780"/>
      <c r="C3" s="780"/>
      <c r="D3" s="780"/>
      <c r="E3" s="780"/>
      <c r="F3" s="780"/>
      <c r="G3" s="780"/>
      <c r="H3" s="780"/>
      <c r="I3" s="780"/>
      <c r="J3" s="780"/>
      <c r="K3" s="780"/>
      <c r="L3" s="780"/>
      <c r="M3" s="780"/>
      <c r="N3" s="780"/>
      <c r="O3" s="780"/>
      <c r="P3" s="780"/>
      <c r="Q3" s="369"/>
      <c r="R3" s="278"/>
      <c r="S3" s="368"/>
      <c r="T3" s="368"/>
      <c r="U3" s="368"/>
    </row>
    <row r="4" spans="1:21" ht="18" customHeight="1">
      <c r="A4" s="765" t="s">
        <v>6</v>
      </c>
      <c r="B4" s="785">
        <v>2012</v>
      </c>
      <c r="C4" s="884"/>
      <c r="D4" s="799"/>
      <c r="E4" s="785">
        <v>2013</v>
      </c>
      <c r="F4" s="884"/>
      <c r="G4" s="799"/>
      <c r="H4" s="785">
        <v>2014</v>
      </c>
      <c r="I4" s="884"/>
      <c r="J4" s="799"/>
      <c r="K4" s="777">
        <v>2015</v>
      </c>
      <c r="L4" s="777"/>
      <c r="M4" s="777"/>
      <c r="N4" s="784">
        <v>2016</v>
      </c>
      <c r="O4" s="784"/>
      <c r="P4" s="785"/>
      <c r="Q4" s="369"/>
      <c r="R4" s="368"/>
      <c r="S4" s="368"/>
      <c r="T4" s="368"/>
      <c r="U4" s="368"/>
    </row>
    <row r="5" spans="1:21" ht="60" customHeight="1">
      <c r="A5" s="767"/>
      <c r="B5" s="178" t="s">
        <v>543</v>
      </c>
      <c r="C5" s="778" t="s">
        <v>501</v>
      </c>
      <c r="D5" s="866"/>
      <c r="E5" s="178" t="s">
        <v>543</v>
      </c>
      <c r="F5" s="778" t="s">
        <v>501</v>
      </c>
      <c r="G5" s="866"/>
      <c r="H5" s="178" t="s">
        <v>543</v>
      </c>
      <c r="I5" s="778" t="s">
        <v>501</v>
      </c>
      <c r="J5" s="866"/>
      <c r="K5" s="178" t="s">
        <v>543</v>
      </c>
      <c r="L5" s="778" t="s">
        <v>501</v>
      </c>
      <c r="M5" s="866"/>
      <c r="N5" s="178" t="s">
        <v>543</v>
      </c>
      <c r="O5" s="778" t="s">
        <v>501</v>
      </c>
      <c r="P5" s="865"/>
      <c r="Q5" s="369"/>
      <c r="R5" s="368"/>
      <c r="S5" s="368"/>
      <c r="T5" s="368"/>
      <c r="U5" s="368"/>
    </row>
    <row r="6" spans="1:21" ht="48" customHeight="1" thickBot="1">
      <c r="A6" s="774"/>
      <c r="B6" s="41" t="s">
        <v>394</v>
      </c>
      <c r="C6" s="41" t="s">
        <v>394</v>
      </c>
      <c r="D6" s="41" t="s">
        <v>433</v>
      </c>
      <c r="E6" s="41" t="s">
        <v>394</v>
      </c>
      <c r="F6" s="41" t="s">
        <v>394</v>
      </c>
      <c r="G6" s="41" t="s">
        <v>433</v>
      </c>
      <c r="H6" s="41" t="s">
        <v>394</v>
      </c>
      <c r="I6" s="41" t="s">
        <v>394</v>
      </c>
      <c r="J6" s="222" t="s">
        <v>433</v>
      </c>
      <c r="K6" s="55" t="s">
        <v>394</v>
      </c>
      <c r="L6" s="55" t="s">
        <v>394</v>
      </c>
      <c r="M6" s="55" t="s">
        <v>433</v>
      </c>
      <c r="N6" s="41" t="s">
        <v>394</v>
      </c>
      <c r="O6" s="41" t="s">
        <v>394</v>
      </c>
      <c r="P6" s="222" t="s">
        <v>433</v>
      </c>
      <c r="Q6" s="369"/>
      <c r="R6" s="368"/>
      <c r="S6" s="368"/>
      <c r="T6" s="368"/>
      <c r="U6" s="368"/>
    </row>
    <row r="7" spans="1:21" ht="21" customHeight="1">
      <c r="A7" s="400" t="s">
        <v>11</v>
      </c>
      <c r="B7" s="160">
        <v>783</v>
      </c>
      <c r="C7" s="160">
        <v>73</v>
      </c>
      <c r="D7" s="228">
        <v>57263</v>
      </c>
      <c r="E7" s="269">
        <v>774</v>
      </c>
      <c r="F7" s="270">
        <v>49</v>
      </c>
      <c r="G7" s="373">
        <v>62442</v>
      </c>
      <c r="H7" s="230">
        <v>876</v>
      </c>
      <c r="I7" s="160">
        <v>31</v>
      </c>
      <c r="J7" s="405">
        <v>48416</v>
      </c>
      <c r="K7" s="269">
        <v>992</v>
      </c>
      <c r="L7" s="434">
        <v>28</v>
      </c>
      <c r="M7" s="373">
        <v>41957</v>
      </c>
      <c r="N7" s="230">
        <v>1340</v>
      </c>
      <c r="O7" s="435">
        <v>54</v>
      </c>
      <c r="P7" s="436">
        <v>64197</v>
      </c>
      <c r="Q7" s="152"/>
      <c r="R7" s="370"/>
      <c r="S7" s="370"/>
      <c r="T7" s="370"/>
      <c r="U7" s="370"/>
    </row>
    <row r="8" spans="1:21" ht="15">
      <c r="A8" s="401" t="s">
        <v>18</v>
      </c>
      <c r="B8" s="161">
        <v>15</v>
      </c>
      <c r="C8" s="161">
        <v>4</v>
      </c>
      <c r="D8" s="229">
        <v>5669</v>
      </c>
      <c r="E8" s="271">
        <v>5</v>
      </c>
      <c r="F8" s="338">
        <v>3</v>
      </c>
      <c r="G8" s="374">
        <v>6031</v>
      </c>
      <c r="H8" s="371">
        <v>17</v>
      </c>
      <c r="I8" s="338">
        <v>3</v>
      </c>
      <c r="J8" s="406">
        <v>1089</v>
      </c>
      <c r="K8" s="271">
        <v>3</v>
      </c>
      <c r="L8" s="437">
        <v>2</v>
      </c>
      <c r="M8" s="406">
        <v>1354</v>
      </c>
      <c r="N8" s="371">
        <v>9</v>
      </c>
      <c r="O8" s="437">
        <v>1</v>
      </c>
      <c r="P8" s="406">
        <v>441</v>
      </c>
      <c r="Q8" s="369"/>
      <c r="R8" s="368"/>
      <c r="S8" s="368"/>
      <c r="T8" s="368"/>
      <c r="U8" s="368"/>
    </row>
    <row r="9" spans="1:21" ht="15">
      <c r="A9" s="401" t="s">
        <v>19</v>
      </c>
      <c r="B9" s="161">
        <v>76</v>
      </c>
      <c r="C9" s="161">
        <v>5</v>
      </c>
      <c r="D9" s="229">
        <v>7921</v>
      </c>
      <c r="E9" s="271">
        <v>106</v>
      </c>
      <c r="F9" s="338" t="s">
        <v>421</v>
      </c>
      <c r="G9" s="374" t="s">
        <v>421</v>
      </c>
      <c r="H9" s="371">
        <v>86</v>
      </c>
      <c r="I9" s="338">
        <v>1</v>
      </c>
      <c r="J9" s="406">
        <v>748</v>
      </c>
      <c r="K9" s="271">
        <v>56</v>
      </c>
      <c r="L9" s="437">
        <v>3</v>
      </c>
      <c r="M9" s="406">
        <v>6343</v>
      </c>
      <c r="N9" s="371">
        <v>60</v>
      </c>
      <c r="O9" s="437">
        <v>8</v>
      </c>
      <c r="P9" s="406">
        <v>2634</v>
      </c>
      <c r="Q9" s="369"/>
      <c r="R9" s="368"/>
      <c r="S9" s="368"/>
      <c r="T9" s="368"/>
      <c r="U9" s="368"/>
    </row>
    <row r="10" spans="1:21" ht="15">
      <c r="A10" s="402" t="s">
        <v>336</v>
      </c>
      <c r="B10" s="160">
        <v>86</v>
      </c>
      <c r="C10" s="160">
        <v>8</v>
      </c>
      <c r="D10" s="228">
        <v>6264</v>
      </c>
      <c r="E10" s="272">
        <v>78</v>
      </c>
      <c r="F10" s="751">
        <v>1</v>
      </c>
      <c r="G10" s="752">
        <v>945</v>
      </c>
      <c r="H10" s="372">
        <v>103</v>
      </c>
      <c r="I10" s="751" t="s">
        <v>421</v>
      </c>
      <c r="J10" s="753" t="s">
        <v>421</v>
      </c>
      <c r="K10" s="272">
        <v>76</v>
      </c>
      <c r="L10" s="751" t="s">
        <v>421</v>
      </c>
      <c r="M10" s="753" t="s">
        <v>421</v>
      </c>
      <c r="N10" s="372">
        <v>76</v>
      </c>
      <c r="O10" s="754">
        <v>8</v>
      </c>
      <c r="P10" s="753">
        <v>18023</v>
      </c>
      <c r="Q10" s="152"/>
      <c r="R10" s="370"/>
      <c r="S10" s="370"/>
      <c r="T10" s="370"/>
      <c r="U10" s="370"/>
    </row>
    <row r="11" spans="1:21" ht="15">
      <c r="A11" s="401" t="s">
        <v>337</v>
      </c>
      <c r="B11" s="161">
        <v>40</v>
      </c>
      <c r="C11" s="161">
        <v>2</v>
      </c>
      <c r="D11" s="229">
        <v>646</v>
      </c>
      <c r="E11" s="271">
        <v>39</v>
      </c>
      <c r="F11" s="338">
        <v>2</v>
      </c>
      <c r="G11" s="374">
        <v>2380</v>
      </c>
      <c r="H11" s="371">
        <v>29</v>
      </c>
      <c r="I11" s="338" t="s">
        <v>421</v>
      </c>
      <c r="J11" s="406" t="s">
        <v>421</v>
      </c>
      <c r="K11" s="271">
        <v>36</v>
      </c>
      <c r="L11" s="338" t="s">
        <v>421</v>
      </c>
      <c r="M11" s="406" t="s">
        <v>421</v>
      </c>
      <c r="N11" s="371">
        <v>24</v>
      </c>
      <c r="O11" s="437">
        <v>1</v>
      </c>
      <c r="P11" s="406">
        <v>622</v>
      </c>
      <c r="Q11" s="369"/>
      <c r="R11" s="368"/>
      <c r="S11" s="368"/>
      <c r="T11" s="368"/>
      <c r="U11" s="368"/>
    </row>
    <row r="12" spans="1:21" ht="15">
      <c r="A12" s="401" t="s">
        <v>338</v>
      </c>
      <c r="B12" s="161">
        <v>46</v>
      </c>
      <c r="C12" s="161">
        <v>2</v>
      </c>
      <c r="D12" s="229">
        <v>370</v>
      </c>
      <c r="E12" s="271">
        <v>37</v>
      </c>
      <c r="F12" s="338">
        <v>6</v>
      </c>
      <c r="G12" s="374">
        <v>10978</v>
      </c>
      <c r="H12" s="371">
        <v>39</v>
      </c>
      <c r="I12" s="338">
        <v>2</v>
      </c>
      <c r="J12" s="406">
        <v>12462</v>
      </c>
      <c r="K12" s="271">
        <v>24</v>
      </c>
      <c r="L12" s="437">
        <v>1</v>
      </c>
      <c r="M12" s="406">
        <v>1130</v>
      </c>
      <c r="N12" s="371">
        <v>17</v>
      </c>
      <c r="O12" s="437">
        <v>2</v>
      </c>
      <c r="P12" s="406">
        <v>3432</v>
      </c>
      <c r="Q12" s="369"/>
      <c r="R12" s="368"/>
      <c r="S12" s="368"/>
      <c r="T12" s="368"/>
      <c r="U12" s="368"/>
    </row>
    <row r="13" spans="1:21" ht="15">
      <c r="A13" s="401" t="s">
        <v>339</v>
      </c>
      <c r="B13" s="161" t="s">
        <v>421</v>
      </c>
      <c r="C13" s="161">
        <v>8</v>
      </c>
      <c r="D13" s="229">
        <v>5469</v>
      </c>
      <c r="E13" s="271">
        <v>0</v>
      </c>
      <c r="F13" s="338">
        <v>8</v>
      </c>
      <c r="G13" s="374">
        <v>6514</v>
      </c>
      <c r="H13" s="371">
        <v>0</v>
      </c>
      <c r="I13" s="338">
        <v>4</v>
      </c>
      <c r="J13" s="406">
        <v>5136</v>
      </c>
      <c r="K13" s="271">
        <v>4</v>
      </c>
      <c r="L13" s="437">
        <v>4</v>
      </c>
      <c r="M13" s="406">
        <v>4463</v>
      </c>
      <c r="N13" s="371">
        <v>0</v>
      </c>
      <c r="O13" s="437">
        <v>2</v>
      </c>
      <c r="P13" s="406">
        <v>4250</v>
      </c>
      <c r="Q13" s="369"/>
      <c r="R13" s="368"/>
      <c r="S13" s="368"/>
      <c r="T13" s="368"/>
      <c r="U13" s="368"/>
    </row>
    <row r="14" spans="1:21" ht="15">
      <c r="A14" s="401" t="s">
        <v>340</v>
      </c>
      <c r="B14" s="161">
        <v>124</v>
      </c>
      <c r="C14" s="161">
        <v>6</v>
      </c>
      <c r="D14" s="229">
        <v>5417</v>
      </c>
      <c r="E14" s="271">
        <v>106</v>
      </c>
      <c r="F14" s="338">
        <v>13</v>
      </c>
      <c r="G14" s="374">
        <v>14490</v>
      </c>
      <c r="H14" s="371">
        <v>100</v>
      </c>
      <c r="I14" s="338">
        <v>5</v>
      </c>
      <c r="J14" s="406">
        <v>4324</v>
      </c>
      <c r="K14" s="271">
        <v>59</v>
      </c>
      <c r="L14" s="437">
        <v>6</v>
      </c>
      <c r="M14" s="406">
        <v>18211</v>
      </c>
      <c r="N14" s="371">
        <v>64</v>
      </c>
      <c r="O14" s="437">
        <v>11</v>
      </c>
      <c r="P14" s="406">
        <v>8651</v>
      </c>
      <c r="Q14" s="369"/>
      <c r="R14" s="368"/>
      <c r="S14" s="368"/>
      <c r="T14" s="368"/>
      <c r="U14" s="368"/>
    </row>
    <row r="15" spans="1:21" ht="15">
      <c r="A15" s="401" t="s">
        <v>341</v>
      </c>
      <c r="B15" s="161">
        <v>0</v>
      </c>
      <c r="C15" s="161">
        <v>2</v>
      </c>
      <c r="D15" s="229">
        <v>2338</v>
      </c>
      <c r="E15" s="271">
        <v>1</v>
      </c>
      <c r="F15" s="338">
        <v>1</v>
      </c>
      <c r="G15" s="374">
        <v>2243</v>
      </c>
      <c r="H15" s="371">
        <v>2</v>
      </c>
      <c r="I15" s="338">
        <v>1</v>
      </c>
      <c r="J15" s="406">
        <v>202</v>
      </c>
      <c r="K15" s="271">
        <v>3</v>
      </c>
      <c r="L15" s="338" t="s">
        <v>421</v>
      </c>
      <c r="M15" s="406" t="s">
        <v>421</v>
      </c>
      <c r="N15" s="371">
        <v>5</v>
      </c>
      <c r="O15" s="338" t="s">
        <v>421</v>
      </c>
      <c r="P15" s="406" t="s">
        <v>421</v>
      </c>
      <c r="Q15" s="369"/>
      <c r="R15" s="368"/>
      <c r="S15" s="368"/>
      <c r="T15" s="368"/>
      <c r="U15" s="368"/>
    </row>
    <row r="16" spans="1:21" ht="15">
      <c r="A16" s="401" t="s">
        <v>342</v>
      </c>
      <c r="B16" s="161">
        <v>2</v>
      </c>
      <c r="C16" s="161">
        <v>2</v>
      </c>
      <c r="D16" s="229">
        <v>828</v>
      </c>
      <c r="E16" s="271">
        <v>0</v>
      </c>
      <c r="F16" s="338">
        <v>1</v>
      </c>
      <c r="G16" s="374">
        <v>3843</v>
      </c>
      <c r="H16" s="371">
        <v>0</v>
      </c>
      <c r="I16" s="338">
        <v>4</v>
      </c>
      <c r="J16" s="406">
        <v>7085</v>
      </c>
      <c r="K16" s="271">
        <v>1</v>
      </c>
      <c r="L16" s="437">
        <v>3</v>
      </c>
      <c r="M16" s="406">
        <v>3222</v>
      </c>
      <c r="N16" s="371">
        <v>22</v>
      </c>
      <c r="O16" s="437">
        <v>3</v>
      </c>
      <c r="P16" s="406">
        <v>5009</v>
      </c>
      <c r="Q16" s="369"/>
      <c r="R16" s="368"/>
      <c r="S16" s="368"/>
      <c r="T16" s="368"/>
      <c r="U16" s="368"/>
    </row>
    <row r="17" spans="1:21" ht="15">
      <c r="A17" s="401" t="s">
        <v>27</v>
      </c>
      <c r="B17" s="161">
        <v>2</v>
      </c>
      <c r="C17" s="161">
        <v>2</v>
      </c>
      <c r="D17" s="229">
        <v>2107</v>
      </c>
      <c r="E17" s="271">
        <v>4</v>
      </c>
      <c r="F17" s="338">
        <v>2</v>
      </c>
      <c r="G17" s="374">
        <v>880</v>
      </c>
      <c r="H17" s="371">
        <v>0</v>
      </c>
      <c r="I17" s="338" t="s">
        <v>421</v>
      </c>
      <c r="J17" s="406" t="s">
        <v>421</v>
      </c>
      <c r="K17" s="271">
        <v>12</v>
      </c>
      <c r="L17" s="338" t="s">
        <v>421</v>
      </c>
      <c r="M17" s="406" t="s">
        <v>421</v>
      </c>
      <c r="N17" s="371">
        <v>21</v>
      </c>
      <c r="O17" s="338" t="s">
        <v>421</v>
      </c>
      <c r="P17" s="406" t="s">
        <v>421</v>
      </c>
      <c r="Q17" s="369"/>
      <c r="R17" s="368"/>
      <c r="S17" s="368"/>
      <c r="T17" s="368"/>
      <c r="U17" s="368"/>
    </row>
    <row r="18" spans="1:21" ht="15">
      <c r="A18" s="401" t="s">
        <v>343</v>
      </c>
      <c r="B18" s="161">
        <v>199</v>
      </c>
      <c r="C18" s="161">
        <v>6</v>
      </c>
      <c r="D18" s="229">
        <v>3860</v>
      </c>
      <c r="E18" s="271">
        <v>157</v>
      </c>
      <c r="F18" s="338">
        <v>3</v>
      </c>
      <c r="G18" s="374">
        <v>2792</v>
      </c>
      <c r="H18" s="371">
        <v>139</v>
      </c>
      <c r="I18" s="338">
        <v>1</v>
      </c>
      <c r="J18" s="406">
        <v>5519</v>
      </c>
      <c r="K18" s="271">
        <v>239</v>
      </c>
      <c r="L18" s="437">
        <v>4</v>
      </c>
      <c r="M18" s="406">
        <v>1890</v>
      </c>
      <c r="N18" s="371">
        <v>232</v>
      </c>
      <c r="O18" s="437">
        <v>2</v>
      </c>
      <c r="P18" s="406">
        <v>1198</v>
      </c>
      <c r="Q18" s="369"/>
      <c r="R18" s="368"/>
      <c r="S18" s="368"/>
      <c r="T18" s="368"/>
      <c r="U18" s="368"/>
    </row>
    <row r="19" spans="1:21" ht="15">
      <c r="A19" s="401" t="s">
        <v>344</v>
      </c>
      <c r="B19" s="161">
        <v>29</v>
      </c>
      <c r="C19" s="161">
        <v>6</v>
      </c>
      <c r="D19" s="229">
        <v>3574</v>
      </c>
      <c r="E19" s="271">
        <v>22</v>
      </c>
      <c r="F19" s="338">
        <v>6</v>
      </c>
      <c r="G19" s="374">
        <v>10156</v>
      </c>
      <c r="H19" s="371">
        <v>25</v>
      </c>
      <c r="I19" s="338">
        <v>5</v>
      </c>
      <c r="J19" s="406">
        <v>6821</v>
      </c>
      <c r="K19" s="271">
        <v>17</v>
      </c>
      <c r="L19" s="437">
        <v>2</v>
      </c>
      <c r="M19" s="406">
        <v>2483</v>
      </c>
      <c r="N19" s="371">
        <v>16</v>
      </c>
      <c r="O19" s="437">
        <v>6</v>
      </c>
      <c r="P19" s="406">
        <v>11905</v>
      </c>
      <c r="Q19" s="369"/>
      <c r="R19" s="368"/>
      <c r="S19" s="368"/>
      <c r="T19" s="368"/>
      <c r="U19" s="368"/>
    </row>
    <row r="20" spans="1:21" ht="15">
      <c r="A20" s="401" t="s">
        <v>345</v>
      </c>
      <c r="B20" s="161">
        <v>0</v>
      </c>
      <c r="C20" s="161">
        <v>8</v>
      </c>
      <c r="D20" s="229">
        <v>3957</v>
      </c>
      <c r="E20" s="271">
        <v>0</v>
      </c>
      <c r="F20" s="338">
        <v>1</v>
      </c>
      <c r="G20" s="374">
        <v>545</v>
      </c>
      <c r="H20" s="371">
        <v>0</v>
      </c>
      <c r="I20" s="338">
        <v>1</v>
      </c>
      <c r="J20" s="406">
        <v>712</v>
      </c>
      <c r="K20" s="271">
        <v>9</v>
      </c>
      <c r="L20" s="437">
        <v>1</v>
      </c>
      <c r="M20" s="406">
        <v>589</v>
      </c>
      <c r="N20" s="371">
        <v>0</v>
      </c>
      <c r="O20" s="437">
        <v>1</v>
      </c>
      <c r="P20" s="406">
        <v>477</v>
      </c>
      <c r="Q20" s="369"/>
      <c r="R20" s="368"/>
      <c r="S20" s="368"/>
      <c r="T20" s="368"/>
      <c r="U20" s="368"/>
    </row>
    <row r="21" spans="1:21" ht="15">
      <c r="A21" s="401" t="s">
        <v>346</v>
      </c>
      <c r="B21" s="161">
        <v>65</v>
      </c>
      <c r="C21" s="161">
        <v>2</v>
      </c>
      <c r="D21" s="229">
        <v>1800</v>
      </c>
      <c r="E21" s="271">
        <v>34</v>
      </c>
      <c r="F21" s="338">
        <v>1</v>
      </c>
      <c r="G21" s="374">
        <v>467</v>
      </c>
      <c r="H21" s="371">
        <v>25</v>
      </c>
      <c r="I21" s="338" t="s">
        <v>421</v>
      </c>
      <c r="J21" s="406" t="s">
        <v>421</v>
      </c>
      <c r="K21" s="271">
        <v>54</v>
      </c>
      <c r="L21" s="338" t="s">
        <v>421</v>
      </c>
      <c r="M21" s="406" t="s">
        <v>421</v>
      </c>
      <c r="N21" s="371">
        <v>91</v>
      </c>
      <c r="O21" s="338" t="s">
        <v>421</v>
      </c>
      <c r="P21" s="406" t="s">
        <v>421</v>
      </c>
      <c r="Q21" s="369"/>
      <c r="R21" s="368"/>
      <c r="S21" s="368"/>
      <c r="T21" s="368"/>
      <c r="U21" s="368"/>
    </row>
    <row r="22" spans="1:21" ht="15">
      <c r="A22" s="401" t="s">
        <v>347</v>
      </c>
      <c r="B22" s="161">
        <v>45</v>
      </c>
      <c r="C22" s="161">
        <v>4</v>
      </c>
      <c r="D22" s="229">
        <v>3680</v>
      </c>
      <c r="E22" s="271">
        <v>72</v>
      </c>
      <c r="F22" s="338" t="s">
        <v>421</v>
      </c>
      <c r="G22" s="374" t="s">
        <v>421</v>
      </c>
      <c r="H22" s="371">
        <v>56</v>
      </c>
      <c r="I22" s="338">
        <v>2</v>
      </c>
      <c r="J22" s="406">
        <v>1605</v>
      </c>
      <c r="K22" s="271">
        <v>68</v>
      </c>
      <c r="L22" s="437">
        <v>1</v>
      </c>
      <c r="M22" s="406">
        <v>209</v>
      </c>
      <c r="N22" s="371">
        <v>64</v>
      </c>
      <c r="O22" s="437">
        <v>6</v>
      </c>
      <c r="P22" s="406">
        <v>5529</v>
      </c>
      <c r="Q22" s="369"/>
      <c r="R22" s="368"/>
      <c r="S22" s="368"/>
      <c r="T22" s="368"/>
      <c r="U22" s="368"/>
    </row>
    <row r="23" spans="1:21" ht="15">
      <c r="A23" s="401" t="s">
        <v>512</v>
      </c>
      <c r="B23" s="161">
        <v>54</v>
      </c>
      <c r="C23" s="161">
        <v>6</v>
      </c>
      <c r="D23" s="229">
        <v>3363</v>
      </c>
      <c r="E23" s="271">
        <v>113</v>
      </c>
      <c r="F23" s="338">
        <v>1</v>
      </c>
      <c r="G23" s="374">
        <v>178</v>
      </c>
      <c r="H23" s="371">
        <v>255</v>
      </c>
      <c r="I23" s="338">
        <v>2</v>
      </c>
      <c r="J23" s="406">
        <v>2713</v>
      </c>
      <c r="K23" s="271">
        <v>331</v>
      </c>
      <c r="L23" s="437">
        <v>1</v>
      </c>
      <c r="M23" s="406">
        <v>2063</v>
      </c>
      <c r="N23" s="371">
        <v>639</v>
      </c>
      <c r="O23" s="437">
        <v>3</v>
      </c>
      <c r="P23" s="406">
        <v>2026</v>
      </c>
      <c r="Q23" s="369"/>
      <c r="R23" s="368"/>
      <c r="S23" s="368"/>
      <c r="T23" s="368"/>
      <c r="U23" s="368"/>
    </row>
    <row r="24" spans="1:21" ht="15">
      <c r="A24" s="368"/>
      <c r="B24" s="365"/>
      <c r="C24" s="365"/>
      <c r="D24" s="365"/>
      <c r="E24" s="368"/>
      <c r="F24" s="368"/>
      <c r="G24" s="368"/>
      <c r="H24" s="368"/>
      <c r="I24" s="368"/>
      <c r="J24" s="368"/>
      <c r="K24" s="368"/>
      <c r="L24" s="368"/>
      <c r="M24" s="368"/>
      <c r="N24" s="368"/>
      <c r="O24" s="368"/>
      <c r="P24" s="368"/>
      <c r="Q24" s="368"/>
      <c r="R24" s="368"/>
      <c r="S24" s="368"/>
      <c r="T24" s="368"/>
      <c r="U24" s="368"/>
    </row>
    <row r="25" spans="1:21" ht="17.25">
      <c r="A25" s="144" t="s">
        <v>430</v>
      </c>
      <c r="B25" s="365"/>
      <c r="C25" s="365"/>
      <c r="D25" s="365"/>
      <c r="E25" s="368"/>
      <c r="F25" s="368"/>
      <c r="G25" s="368"/>
      <c r="H25" s="368"/>
      <c r="I25" s="368"/>
      <c r="J25" s="368"/>
      <c r="K25" s="368"/>
      <c r="L25" s="368"/>
      <c r="M25" s="368"/>
      <c r="N25" s="368"/>
      <c r="O25" s="368"/>
      <c r="P25" s="368"/>
      <c r="Q25" s="368"/>
      <c r="R25" s="368"/>
      <c r="S25" s="368"/>
      <c r="T25" s="368"/>
      <c r="U25" s="368"/>
    </row>
    <row r="26" spans="1:21" ht="19.5" customHeight="1">
      <c r="A26" s="869" t="s">
        <v>834</v>
      </c>
      <c r="B26" s="869"/>
      <c r="C26" s="869"/>
      <c r="D26" s="869"/>
      <c r="E26" s="869"/>
      <c r="F26" s="869"/>
      <c r="G26" s="869"/>
      <c r="H26" s="869"/>
      <c r="I26" s="869"/>
      <c r="J26" s="869"/>
      <c r="K26" s="869"/>
      <c r="L26" s="869"/>
      <c r="M26" s="869"/>
      <c r="N26" s="869"/>
      <c r="O26" s="869"/>
      <c r="P26" s="869"/>
      <c r="Q26" s="368"/>
      <c r="R26" s="368"/>
      <c r="S26" s="368"/>
      <c r="T26" s="368"/>
      <c r="U26" s="368"/>
    </row>
    <row r="27" spans="1:16" ht="14.25" customHeight="1">
      <c r="A27" s="869"/>
      <c r="B27" s="869"/>
      <c r="C27" s="869"/>
      <c r="D27" s="869"/>
      <c r="E27" s="869"/>
      <c r="F27" s="869"/>
      <c r="G27" s="869"/>
      <c r="H27" s="869"/>
      <c r="I27" s="869"/>
      <c r="J27" s="869"/>
      <c r="K27" s="869"/>
      <c r="L27" s="869"/>
      <c r="M27" s="869"/>
      <c r="N27" s="869"/>
      <c r="O27" s="869"/>
      <c r="P27" s="869"/>
    </row>
  </sheetData>
  <mergeCells count="14">
    <mergeCell ref="A26:P27"/>
    <mergeCell ref="A2:P2"/>
    <mergeCell ref="A3:P3"/>
    <mergeCell ref="A4:A6"/>
    <mergeCell ref="B4:D4"/>
    <mergeCell ref="E4:G4"/>
    <mergeCell ref="H4:J4"/>
    <mergeCell ref="K4:M4"/>
    <mergeCell ref="N4:P4"/>
    <mergeCell ref="C5:D5"/>
    <mergeCell ref="F5:G5"/>
    <mergeCell ref="I5:J5"/>
    <mergeCell ref="L5:M5"/>
    <mergeCell ref="O5:P5"/>
  </mergeCells>
  <printOptions/>
  <pageMargins left="0.7" right="0.7" top="0.75" bottom="0.75" header="0.3" footer="0.3"/>
  <pageSetup horizontalDpi="600" verticalDpi="600" orientation="landscape" paperSize="9" scale="61"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90" zoomScaleNormal="90" workbookViewId="0" topLeftCell="A1"/>
  </sheetViews>
  <sheetFormatPr defaultColWidth="8.796875" defaultRowHeight="14.25"/>
  <cols>
    <col min="1" max="1" width="9.19921875" style="0" customWidth="1"/>
    <col min="2" max="3" width="12.5" style="0" customWidth="1"/>
    <col min="4" max="7" width="12.8984375" style="0" customWidth="1"/>
  </cols>
  <sheetData>
    <row r="1" spans="1:7" ht="15">
      <c r="A1" s="10"/>
      <c r="B1" s="7"/>
      <c r="C1" s="7"/>
      <c r="D1" s="7"/>
      <c r="E1" s="7"/>
      <c r="F1" s="7"/>
      <c r="G1" s="7"/>
    </row>
    <row r="2" spans="1:7" ht="18" customHeight="1">
      <c r="A2" s="756" t="s">
        <v>598</v>
      </c>
      <c r="B2" s="756"/>
      <c r="C2" s="756"/>
      <c r="D2" s="756"/>
      <c r="E2" s="756"/>
      <c r="F2" s="756"/>
      <c r="G2" s="756"/>
    </row>
    <row r="3" spans="1:7" ht="35.25" customHeight="1">
      <c r="A3" s="757" t="s">
        <v>434</v>
      </c>
      <c r="B3" s="762" t="s">
        <v>437</v>
      </c>
      <c r="C3" s="757"/>
      <c r="D3" s="762" t="s">
        <v>438</v>
      </c>
      <c r="E3" s="757"/>
      <c r="F3" s="762" t="s">
        <v>439</v>
      </c>
      <c r="G3" s="760"/>
    </row>
    <row r="4" spans="1:7" ht="36.75" customHeight="1">
      <c r="A4" s="758"/>
      <c r="B4" s="886"/>
      <c r="C4" s="887"/>
      <c r="D4" s="763"/>
      <c r="E4" s="758"/>
      <c r="F4" s="763"/>
      <c r="G4" s="761"/>
    </row>
    <row r="5" spans="1:7" ht="29.25" customHeight="1" thickBot="1">
      <c r="A5" s="759"/>
      <c r="B5" s="41" t="s">
        <v>407</v>
      </c>
      <c r="C5" s="41" t="s">
        <v>408</v>
      </c>
      <c r="D5" s="41" t="s">
        <v>407</v>
      </c>
      <c r="E5" s="41" t="s">
        <v>11</v>
      </c>
      <c r="F5" s="41" t="s">
        <v>407</v>
      </c>
      <c r="G5" s="222" t="s">
        <v>11</v>
      </c>
    </row>
    <row r="6" spans="1:7" ht="15">
      <c r="A6" s="183">
        <v>2000</v>
      </c>
      <c r="B6" s="237">
        <v>634</v>
      </c>
      <c r="C6" s="238">
        <v>3.5</v>
      </c>
      <c r="D6" s="238">
        <v>2011.2</v>
      </c>
      <c r="E6" s="238">
        <v>2094</v>
      </c>
      <c r="F6" s="238" t="s">
        <v>440</v>
      </c>
      <c r="G6" s="239" t="s">
        <v>440</v>
      </c>
    </row>
    <row r="7" spans="1:7" ht="15">
      <c r="A7" s="183">
        <v>2001</v>
      </c>
      <c r="B7" s="164">
        <v>567</v>
      </c>
      <c r="C7" s="238">
        <v>3.3</v>
      </c>
      <c r="D7" s="238">
        <v>2058</v>
      </c>
      <c r="E7" s="238">
        <v>2741.2</v>
      </c>
      <c r="F7" s="238" t="s">
        <v>440</v>
      </c>
      <c r="G7" s="239" t="s">
        <v>440</v>
      </c>
    </row>
    <row r="8" spans="1:7" ht="15">
      <c r="A8" s="183">
        <v>2002</v>
      </c>
      <c r="B8" s="164">
        <v>663</v>
      </c>
      <c r="C8" s="238">
        <v>3.7</v>
      </c>
      <c r="D8" s="238">
        <v>1568.3</v>
      </c>
      <c r="E8" s="238">
        <v>2241.2</v>
      </c>
      <c r="F8" s="238" t="s">
        <v>440</v>
      </c>
      <c r="G8" s="239" t="s">
        <v>440</v>
      </c>
    </row>
    <row r="9" spans="1:7" ht="15">
      <c r="A9" s="183">
        <v>2003</v>
      </c>
      <c r="B9" s="164">
        <v>952</v>
      </c>
      <c r="C9" s="238">
        <v>3.5</v>
      </c>
      <c r="D9" s="238">
        <v>1703.3</v>
      </c>
      <c r="E9" s="238">
        <v>1619.7</v>
      </c>
      <c r="F9" s="238">
        <v>276.8</v>
      </c>
      <c r="G9" s="239">
        <v>282.2</v>
      </c>
    </row>
    <row r="10" spans="1:7" ht="15">
      <c r="A10" s="183">
        <v>2004</v>
      </c>
      <c r="B10" s="164">
        <v>905</v>
      </c>
      <c r="C10" s="238">
        <v>4.4</v>
      </c>
      <c r="D10" s="238">
        <v>1913</v>
      </c>
      <c r="E10" s="238">
        <v>2254.9</v>
      </c>
      <c r="F10" s="238">
        <v>346.4475138121547</v>
      </c>
      <c r="G10" s="239">
        <v>346.8851099332548</v>
      </c>
    </row>
    <row r="11" spans="1:7" ht="15">
      <c r="A11" s="183">
        <v>2005</v>
      </c>
      <c r="B11" s="164">
        <v>780</v>
      </c>
      <c r="C11" s="238">
        <v>3.8</v>
      </c>
      <c r="D11" s="238">
        <v>2261</v>
      </c>
      <c r="E11" s="238">
        <v>2526.6</v>
      </c>
      <c r="F11" s="238">
        <v>390.1115384615385</v>
      </c>
      <c r="G11" s="239">
        <v>388.22769125281616</v>
      </c>
    </row>
    <row r="12" spans="1:7" ht="15">
      <c r="A12" s="183">
        <v>2006</v>
      </c>
      <c r="B12" s="164">
        <v>847</v>
      </c>
      <c r="C12" s="238">
        <v>3.7</v>
      </c>
      <c r="D12" s="238">
        <v>2717.9</v>
      </c>
      <c r="E12" s="238">
        <v>2692.9</v>
      </c>
      <c r="F12" s="238">
        <v>460.2680047225502</v>
      </c>
      <c r="G12" s="239">
        <v>408.7793273898844</v>
      </c>
    </row>
    <row r="13" spans="1:7" ht="15">
      <c r="A13" s="183">
        <v>2007</v>
      </c>
      <c r="B13" s="164">
        <v>1103</v>
      </c>
      <c r="C13" s="238">
        <v>4.1</v>
      </c>
      <c r="D13" s="238">
        <v>2600.9</v>
      </c>
      <c r="E13" s="238">
        <v>3017.6</v>
      </c>
      <c r="F13" s="238">
        <v>481.11242067089756</v>
      </c>
      <c r="G13" s="239">
        <v>456.5079917649261</v>
      </c>
    </row>
    <row r="14" spans="1:7" ht="15">
      <c r="A14" s="183">
        <v>2008</v>
      </c>
      <c r="B14" s="164">
        <v>1053</v>
      </c>
      <c r="C14" s="238">
        <v>4.5</v>
      </c>
      <c r="D14" s="238">
        <v>1902.8</v>
      </c>
      <c r="E14" s="238">
        <v>3561.2</v>
      </c>
      <c r="F14" s="238">
        <v>338.4254510921178</v>
      </c>
      <c r="G14" s="239">
        <v>513.9364680851064</v>
      </c>
    </row>
    <row r="15" spans="1:7" ht="15">
      <c r="A15" s="183">
        <v>2009</v>
      </c>
      <c r="B15" s="164">
        <v>944</v>
      </c>
      <c r="C15" s="238">
        <v>4.7</v>
      </c>
      <c r="D15" s="238">
        <v>3080.5</v>
      </c>
      <c r="E15" s="238">
        <v>3837</v>
      </c>
      <c r="F15" s="238">
        <v>516.207627118644</v>
      </c>
      <c r="G15" s="239">
        <v>555.625845907063</v>
      </c>
    </row>
    <row r="16" spans="1:7" ht="15">
      <c r="A16" s="183">
        <v>2010</v>
      </c>
      <c r="B16" s="164">
        <v>1024</v>
      </c>
      <c r="C16" s="238">
        <v>5</v>
      </c>
      <c r="D16" s="238">
        <v>2584.1</v>
      </c>
      <c r="E16" s="238">
        <v>3099.4</v>
      </c>
      <c r="F16" s="238">
        <v>422</v>
      </c>
      <c r="G16" s="239">
        <v>475.66298126314757</v>
      </c>
    </row>
    <row r="17" spans="1:7" ht="15">
      <c r="A17" s="183">
        <v>2011</v>
      </c>
      <c r="B17" s="164">
        <v>1206</v>
      </c>
      <c r="C17" s="312">
        <v>5.8</v>
      </c>
      <c r="D17" s="238">
        <v>2684.1</v>
      </c>
      <c r="E17" s="312">
        <v>3238.4</v>
      </c>
      <c r="F17" s="238">
        <v>426.6</v>
      </c>
      <c r="G17" s="312">
        <v>500.9</v>
      </c>
    </row>
    <row r="18" spans="1:7" ht="15">
      <c r="A18" s="183">
        <v>2012</v>
      </c>
      <c r="B18" s="164">
        <v>1361</v>
      </c>
      <c r="C18" s="312">
        <v>6</v>
      </c>
      <c r="D18" s="238">
        <v>3086.4</v>
      </c>
      <c r="E18" s="312">
        <v>3448.2</v>
      </c>
      <c r="F18" s="238">
        <v>482.5</v>
      </c>
      <c r="G18" s="312">
        <v>522</v>
      </c>
    </row>
    <row r="19" spans="1:7" ht="15">
      <c r="A19" s="183">
        <v>2013</v>
      </c>
      <c r="B19" s="280">
        <v>1291</v>
      </c>
      <c r="C19" s="281">
        <v>5.9</v>
      </c>
      <c r="D19" s="407">
        <v>2474.9</v>
      </c>
      <c r="E19" s="317">
        <v>3244.2</v>
      </c>
      <c r="F19" s="407">
        <v>404.3</v>
      </c>
      <c r="G19" s="317">
        <v>505.5</v>
      </c>
    </row>
    <row r="20" spans="1:7" ht="15">
      <c r="A20" s="183">
        <v>2014</v>
      </c>
      <c r="B20" s="280">
        <v>1398</v>
      </c>
      <c r="C20" s="281">
        <v>6</v>
      </c>
      <c r="D20" s="407">
        <v>3647</v>
      </c>
      <c r="E20" s="317">
        <v>3724.6</v>
      </c>
      <c r="F20" s="407">
        <v>530.9</v>
      </c>
      <c r="G20" s="317">
        <v>564</v>
      </c>
    </row>
    <row r="21" spans="1:7" ht="15">
      <c r="A21" s="459">
        <v>2015</v>
      </c>
      <c r="B21" s="314">
        <v>1476</v>
      </c>
      <c r="C21" s="59">
        <v>6.2</v>
      </c>
      <c r="D21" s="407">
        <v>3366.5</v>
      </c>
      <c r="E21" s="407">
        <v>3899.4</v>
      </c>
      <c r="F21" s="407">
        <v>482.5</v>
      </c>
      <c r="G21" s="317">
        <v>567</v>
      </c>
    </row>
    <row r="22" spans="1:7" ht="15">
      <c r="A22" s="459">
        <v>2016</v>
      </c>
      <c r="B22" s="65">
        <v>1252</v>
      </c>
      <c r="C22" s="97">
        <v>5.4</v>
      </c>
      <c r="D22" s="97">
        <v>2579.7</v>
      </c>
      <c r="E22" s="97">
        <v>4124</v>
      </c>
      <c r="F22" s="97">
        <v>377.6</v>
      </c>
      <c r="G22" s="460">
        <v>566.2</v>
      </c>
    </row>
  </sheetData>
  <mergeCells count="5">
    <mergeCell ref="A2:G2"/>
    <mergeCell ref="A3:A5"/>
    <mergeCell ref="B3:C4"/>
    <mergeCell ref="D3:E4"/>
    <mergeCell ref="F3:G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90" zoomScaleNormal="90" workbookViewId="0" topLeftCell="A1">
      <pane ySplit="5" topLeftCell="A6" activePane="bottomLeft" state="frozen"/>
      <selection pane="bottomLeft" activeCell="A2" sqref="A2:H2"/>
    </sheetView>
  </sheetViews>
  <sheetFormatPr defaultColWidth="8.796875" defaultRowHeight="14.25"/>
  <cols>
    <col min="1" max="1" width="23.69921875" style="0" customWidth="1"/>
    <col min="2" max="2" width="5.59765625" style="0" customWidth="1"/>
    <col min="3" max="3" width="12.5" style="0" customWidth="1"/>
    <col min="4" max="5" width="11.19921875" style="0" customWidth="1"/>
    <col min="6" max="6" width="14.3984375" style="0" customWidth="1"/>
    <col min="7" max="7" width="16.09765625" style="0" customWidth="1"/>
    <col min="8" max="8" width="14.3984375" style="0" customWidth="1"/>
  </cols>
  <sheetData>
    <row r="1" spans="1:8" ht="15">
      <c r="A1" s="2"/>
      <c r="B1" s="2"/>
      <c r="C1" s="2"/>
      <c r="D1" s="2"/>
      <c r="E1" s="2"/>
      <c r="F1" s="2"/>
      <c r="G1" s="2"/>
      <c r="H1" s="2"/>
    </row>
    <row r="2" spans="1:8" ht="33" customHeight="1">
      <c r="A2" s="771" t="s">
        <v>899</v>
      </c>
      <c r="B2" s="772"/>
      <c r="C2" s="772"/>
      <c r="D2" s="772"/>
      <c r="E2" s="772"/>
      <c r="F2" s="772"/>
      <c r="G2" s="772"/>
      <c r="H2" s="772"/>
    </row>
    <row r="3" spans="1:8" ht="15">
      <c r="A3" s="768" t="s">
        <v>333</v>
      </c>
      <c r="B3" s="765"/>
      <c r="C3" s="775" t="s">
        <v>39</v>
      </c>
      <c r="D3" s="777" t="s">
        <v>521</v>
      </c>
      <c r="E3" s="777"/>
      <c r="F3" s="777"/>
      <c r="G3" s="777"/>
      <c r="H3" s="778"/>
    </row>
    <row r="4" spans="1:8" ht="15">
      <c r="A4" s="769"/>
      <c r="B4" s="767"/>
      <c r="C4" s="775"/>
      <c r="D4" s="777" t="s">
        <v>399</v>
      </c>
      <c r="E4" s="777"/>
      <c r="F4" s="777"/>
      <c r="G4" s="777"/>
      <c r="H4" s="778" t="s">
        <v>268</v>
      </c>
    </row>
    <row r="5" spans="1:8" ht="60.75" thickBot="1">
      <c r="A5" s="773"/>
      <c r="B5" s="774"/>
      <c r="C5" s="776"/>
      <c r="D5" s="55" t="s">
        <v>43</v>
      </c>
      <c r="E5" s="55" t="s">
        <v>504</v>
      </c>
      <c r="F5" s="55" t="s">
        <v>269</v>
      </c>
      <c r="G5" s="55" t="s">
        <v>270</v>
      </c>
      <c r="H5" s="779"/>
    </row>
    <row r="6" spans="1:8" ht="15">
      <c r="A6" s="185" t="s">
        <v>1</v>
      </c>
      <c r="B6" s="185"/>
      <c r="C6" s="189"/>
      <c r="D6" s="56"/>
      <c r="E6" s="56"/>
      <c r="F6" s="56"/>
      <c r="G6" s="56"/>
      <c r="H6" s="119"/>
    </row>
    <row r="7" spans="1:8" ht="15">
      <c r="A7" s="180" t="s">
        <v>39</v>
      </c>
      <c r="B7" s="186">
        <v>2012</v>
      </c>
      <c r="C7" s="282">
        <v>7190</v>
      </c>
      <c r="D7" s="283">
        <v>7157</v>
      </c>
      <c r="E7" s="283">
        <v>7025</v>
      </c>
      <c r="F7" s="283">
        <v>87</v>
      </c>
      <c r="G7" s="283">
        <v>45</v>
      </c>
      <c r="H7" s="283">
        <v>33</v>
      </c>
    </row>
    <row r="8" spans="1:8" ht="15">
      <c r="A8" s="187"/>
      <c r="B8" s="186">
        <v>2013</v>
      </c>
      <c r="C8" s="282">
        <v>6960</v>
      </c>
      <c r="D8" s="283">
        <v>6939</v>
      </c>
      <c r="E8" s="283">
        <v>6805</v>
      </c>
      <c r="F8" s="283">
        <v>93</v>
      </c>
      <c r="G8" s="283">
        <v>41</v>
      </c>
      <c r="H8" s="283">
        <v>21</v>
      </c>
    </row>
    <row r="9" spans="1:8" ht="15">
      <c r="A9" s="187"/>
      <c r="B9" s="186">
        <v>2014</v>
      </c>
      <c r="C9" s="282">
        <v>5694</v>
      </c>
      <c r="D9" s="283">
        <v>5670</v>
      </c>
      <c r="E9" s="283">
        <v>5488</v>
      </c>
      <c r="F9" s="283">
        <v>93</v>
      </c>
      <c r="G9" s="283">
        <v>89</v>
      </c>
      <c r="H9" s="283">
        <v>24</v>
      </c>
    </row>
    <row r="10" spans="1:8" ht="15">
      <c r="A10" s="187"/>
      <c r="B10" s="186">
        <v>2015</v>
      </c>
      <c r="C10" s="282">
        <v>6229</v>
      </c>
      <c r="D10" s="283">
        <v>6209</v>
      </c>
      <c r="E10" s="283">
        <v>6051</v>
      </c>
      <c r="F10" s="283">
        <v>67</v>
      </c>
      <c r="G10" s="283">
        <v>91</v>
      </c>
      <c r="H10" s="283">
        <v>20</v>
      </c>
    </row>
    <row r="11" spans="1:8" ht="15">
      <c r="A11" s="187"/>
      <c r="B11" s="186">
        <v>2016</v>
      </c>
      <c r="C11" s="282">
        <v>7020</v>
      </c>
      <c r="D11" s="283">
        <v>7013</v>
      </c>
      <c r="E11" s="283">
        <v>6842</v>
      </c>
      <c r="F11" s="283">
        <v>60</v>
      </c>
      <c r="G11" s="283">
        <v>111</v>
      </c>
      <c r="H11" s="283">
        <v>7</v>
      </c>
    </row>
    <row r="12" spans="1:8" ht="15">
      <c r="A12" s="188" t="s">
        <v>9</v>
      </c>
      <c r="B12" s="61">
        <v>2012</v>
      </c>
      <c r="C12" s="145">
        <v>4258</v>
      </c>
      <c r="D12" s="382">
        <v>4230</v>
      </c>
      <c r="E12" s="382">
        <v>4159</v>
      </c>
      <c r="F12" s="382">
        <v>46</v>
      </c>
      <c r="G12" s="382">
        <v>25</v>
      </c>
      <c r="H12" s="382">
        <v>28</v>
      </c>
    </row>
    <row r="13" spans="1:8" ht="15">
      <c r="A13" s="45"/>
      <c r="B13" s="61">
        <v>2013</v>
      </c>
      <c r="C13" s="145">
        <v>4060</v>
      </c>
      <c r="D13" s="382">
        <v>4041</v>
      </c>
      <c r="E13" s="382">
        <v>4019</v>
      </c>
      <c r="F13" s="382">
        <v>13</v>
      </c>
      <c r="G13" s="382">
        <v>9</v>
      </c>
      <c r="H13" s="382">
        <v>19</v>
      </c>
    </row>
    <row r="14" spans="1:8" ht="15">
      <c r="A14" s="45"/>
      <c r="B14" s="61">
        <v>2014</v>
      </c>
      <c r="C14" s="145">
        <v>2835</v>
      </c>
      <c r="D14" s="382">
        <v>2816</v>
      </c>
      <c r="E14" s="382">
        <v>2753</v>
      </c>
      <c r="F14" s="382">
        <v>34</v>
      </c>
      <c r="G14" s="382">
        <v>29</v>
      </c>
      <c r="H14" s="382">
        <v>19</v>
      </c>
    </row>
    <row r="15" spans="1:8" ht="15">
      <c r="A15" s="45"/>
      <c r="B15" s="61">
        <v>2015</v>
      </c>
      <c r="C15" s="145">
        <v>3288</v>
      </c>
      <c r="D15" s="382">
        <v>3273</v>
      </c>
      <c r="E15" s="382">
        <v>3196</v>
      </c>
      <c r="F15" s="382">
        <v>17</v>
      </c>
      <c r="G15" s="382">
        <v>60</v>
      </c>
      <c r="H15" s="382">
        <v>15</v>
      </c>
    </row>
    <row r="16" spans="1:8" ht="15">
      <c r="A16" s="45"/>
      <c r="B16" s="61">
        <v>2016</v>
      </c>
      <c r="C16" s="145">
        <v>4035</v>
      </c>
      <c r="D16" s="382">
        <v>4032</v>
      </c>
      <c r="E16" s="382">
        <v>3949</v>
      </c>
      <c r="F16" s="382">
        <v>20</v>
      </c>
      <c r="G16" s="382">
        <v>63</v>
      </c>
      <c r="H16" s="382">
        <v>3</v>
      </c>
    </row>
    <row r="17" spans="1:8" ht="15">
      <c r="A17" s="188" t="s">
        <v>10</v>
      </c>
      <c r="B17" s="61">
        <v>2012</v>
      </c>
      <c r="C17" s="145">
        <v>2932</v>
      </c>
      <c r="D17" s="382">
        <v>2927</v>
      </c>
      <c r="E17" s="382">
        <v>2866</v>
      </c>
      <c r="F17" s="382">
        <v>41</v>
      </c>
      <c r="G17" s="382">
        <v>20</v>
      </c>
      <c r="H17" s="382">
        <v>5</v>
      </c>
    </row>
    <row r="18" spans="1:8" ht="15">
      <c r="A18" s="45"/>
      <c r="B18" s="61">
        <v>2013</v>
      </c>
      <c r="C18" s="145">
        <v>2900</v>
      </c>
      <c r="D18" s="382">
        <v>2898</v>
      </c>
      <c r="E18" s="382">
        <v>2786</v>
      </c>
      <c r="F18" s="382">
        <v>80</v>
      </c>
      <c r="G18" s="382">
        <v>32</v>
      </c>
      <c r="H18" s="382">
        <v>2</v>
      </c>
    </row>
    <row r="19" spans="1:8" ht="15">
      <c r="A19" s="45"/>
      <c r="B19" s="61">
        <v>2014</v>
      </c>
      <c r="C19" s="145">
        <v>2859</v>
      </c>
      <c r="D19" s="382">
        <v>2854</v>
      </c>
      <c r="E19" s="382">
        <v>2735</v>
      </c>
      <c r="F19" s="382">
        <v>59</v>
      </c>
      <c r="G19" s="382">
        <v>60</v>
      </c>
      <c r="H19" s="382">
        <v>5</v>
      </c>
    </row>
    <row r="20" spans="1:8" ht="15">
      <c r="A20" s="45"/>
      <c r="B20" s="61">
        <v>2015</v>
      </c>
      <c r="C20" s="145">
        <v>2941</v>
      </c>
      <c r="D20" s="382">
        <v>2936</v>
      </c>
      <c r="E20" s="382">
        <v>2855</v>
      </c>
      <c r="F20" s="382">
        <v>50</v>
      </c>
      <c r="G20" s="382">
        <v>31</v>
      </c>
      <c r="H20" s="382">
        <v>5</v>
      </c>
    </row>
    <row r="21" spans="1:8" ht="15">
      <c r="A21" s="45"/>
      <c r="B21" s="61">
        <v>2016</v>
      </c>
      <c r="C21" s="145">
        <v>2985</v>
      </c>
      <c r="D21" s="382">
        <v>2981</v>
      </c>
      <c r="E21" s="382">
        <v>2893</v>
      </c>
      <c r="F21" s="382">
        <v>40</v>
      </c>
      <c r="G21" s="382">
        <v>48</v>
      </c>
      <c r="H21" s="382">
        <v>4</v>
      </c>
    </row>
    <row r="22" spans="1:8" ht="32.25">
      <c r="A22" s="185" t="s">
        <v>409</v>
      </c>
      <c r="B22" s="186"/>
      <c r="C22" s="105"/>
      <c r="D22" s="54"/>
      <c r="E22" s="54"/>
      <c r="F22" s="54"/>
      <c r="G22" s="54"/>
      <c r="H22" s="54"/>
    </row>
    <row r="23" spans="1:8" ht="15">
      <c r="A23" s="180" t="s">
        <v>39</v>
      </c>
      <c r="B23" s="186">
        <v>2012</v>
      </c>
      <c r="C23" s="105">
        <v>102.5</v>
      </c>
      <c r="D23" s="54">
        <v>102.4</v>
      </c>
      <c r="E23" s="54">
        <v>102.7</v>
      </c>
      <c r="F23" s="54">
        <v>82.4</v>
      </c>
      <c r="G23" s="54">
        <v>98.7</v>
      </c>
      <c r="H23" s="54">
        <v>116.6</v>
      </c>
    </row>
    <row r="24" spans="1:8" ht="15">
      <c r="A24" s="187"/>
      <c r="B24" s="186">
        <v>2013</v>
      </c>
      <c r="C24" s="105">
        <v>100.5</v>
      </c>
      <c r="D24" s="54">
        <v>100.6</v>
      </c>
      <c r="E24" s="54">
        <v>100.67362233651727</v>
      </c>
      <c r="F24" s="54">
        <v>85.8</v>
      </c>
      <c r="G24" s="54">
        <v>123.8</v>
      </c>
      <c r="H24" s="54">
        <v>72.6</v>
      </c>
    </row>
    <row r="25" spans="1:8" ht="15">
      <c r="A25" s="187"/>
      <c r="B25" s="186">
        <v>2014</v>
      </c>
      <c r="C25" s="105">
        <v>109.7</v>
      </c>
      <c r="D25" s="54">
        <v>109.7</v>
      </c>
      <c r="E25" s="54">
        <v>110.4533527696793</v>
      </c>
      <c r="F25" s="54">
        <v>98.8</v>
      </c>
      <c r="G25" s="54">
        <v>74.9</v>
      </c>
      <c r="H25" s="54">
        <v>99.4</v>
      </c>
    </row>
    <row r="26" spans="1:8" ht="15">
      <c r="A26" s="187"/>
      <c r="B26" s="186">
        <v>2015</v>
      </c>
      <c r="C26" s="105">
        <v>105.4</v>
      </c>
      <c r="D26" s="54">
        <v>105.4</v>
      </c>
      <c r="E26" s="54">
        <v>105.8</v>
      </c>
      <c r="F26" s="54">
        <v>112.3</v>
      </c>
      <c r="G26" s="54">
        <v>68.6</v>
      </c>
      <c r="H26" s="54">
        <v>117.8</v>
      </c>
    </row>
    <row r="27" spans="1:8" ht="15">
      <c r="A27" s="187"/>
      <c r="B27" s="186">
        <v>2016</v>
      </c>
      <c r="C27" s="105">
        <v>101.7</v>
      </c>
      <c r="D27" s="54">
        <v>101.6</v>
      </c>
      <c r="E27" s="54">
        <v>101.9</v>
      </c>
      <c r="F27" s="54">
        <v>117.6</v>
      </c>
      <c r="G27" s="54">
        <v>73.4</v>
      </c>
      <c r="H27" s="54">
        <v>225</v>
      </c>
    </row>
    <row r="28" spans="1:8" ht="15">
      <c r="A28" s="188" t="s">
        <v>9</v>
      </c>
      <c r="B28" s="61">
        <v>2012</v>
      </c>
      <c r="C28" s="64">
        <v>79.8</v>
      </c>
      <c r="D28" s="53">
        <v>79.6</v>
      </c>
      <c r="E28" s="53">
        <v>79.8</v>
      </c>
      <c r="F28" s="53">
        <v>52</v>
      </c>
      <c r="G28" s="53">
        <v>90.5</v>
      </c>
      <c r="H28" s="53">
        <v>119.1</v>
      </c>
    </row>
    <row r="29" spans="1:8" ht="15">
      <c r="A29" s="45"/>
      <c r="B29" s="61">
        <v>2013</v>
      </c>
      <c r="C29" s="64">
        <v>76.1</v>
      </c>
      <c r="D29" s="53">
        <v>76.2</v>
      </c>
      <c r="E29" s="53">
        <v>76.0572281662105</v>
      </c>
      <c r="F29" s="53">
        <v>70.6</v>
      </c>
      <c r="G29" s="53">
        <v>127.7</v>
      </c>
      <c r="H29" s="53">
        <v>67.2</v>
      </c>
    </row>
    <row r="30" spans="1:8" ht="15">
      <c r="A30" s="45"/>
      <c r="B30" s="61">
        <v>2014</v>
      </c>
      <c r="C30" s="64">
        <v>85.6</v>
      </c>
      <c r="D30" s="53">
        <v>85.5</v>
      </c>
      <c r="E30" s="53">
        <v>85.99636759898293</v>
      </c>
      <c r="F30" s="53">
        <v>78</v>
      </c>
      <c r="G30" s="53">
        <v>49.7</v>
      </c>
      <c r="H30" s="53">
        <v>97</v>
      </c>
    </row>
    <row r="31" spans="1:8" ht="15">
      <c r="A31" s="45"/>
      <c r="B31" s="61">
        <v>2015</v>
      </c>
      <c r="C31" s="64">
        <v>78.7</v>
      </c>
      <c r="D31" s="53">
        <v>78.5</v>
      </c>
      <c r="E31" s="53">
        <v>79</v>
      </c>
      <c r="F31" s="53">
        <v>103.2</v>
      </c>
      <c r="G31" s="53">
        <v>44.4</v>
      </c>
      <c r="H31" s="53">
        <v>119.5</v>
      </c>
    </row>
    <row r="32" spans="1:8" ht="15">
      <c r="A32" s="45"/>
      <c r="B32" s="61">
        <v>2016</v>
      </c>
      <c r="C32" s="64">
        <v>76.6</v>
      </c>
      <c r="D32" s="53">
        <v>76.6</v>
      </c>
      <c r="E32" s="53">
        <v>76.7</v>
      </c>
      <c r="F32" s="53">
        <v>130.1</v>
      </c>
      <c r="G32" s="53">
        <v>48.4</v>
      </c>
      <c r="H32" s="53">
        <v>170.3</v>
      </c>
    </row>
    <row r="33" spans="1:8" ht="15">
      <c r="A33" s="188" t="s">
        <v>10</v>
      </c>
      <c r="B33" s="61">
        <v>2012</v>
      </c>
      <c r="C33" s="64">
        <v>135.4</v>
      </c>
      <c r="D33" s="53">
        <v>135.5</v>
      </c>
      <c r="E33" s="53">
        <v>135.9</v>
      </c>
      <c r="F33" s="53">
        <v>116.6</v>
      </c>
      <c r="G33" s="53">
        <v>108.9</v>
      </c>
      <c r="H33" s="53">
        <v>102.4</v>
      </c>
    </row>
    <row r="34" spans="1:8" ht="15">
      <c r="A34" s="45"/>
      <c r="B34" s="61">
        <v>2013</v>
      </c>
      <c r="C34" s="64">
        <v>134.7</v>
      </c>
      <c r="D34" s="53">
        <v>134.7</v>
      </c>
      <c r="E34" s="53">
        <v>136.18449389806173</v>
      </c>
      <c r="F34" s="53">
        <v>88.3</v>
      </c>
      <c r="G34" s="53">
        <v>122.7</v>
      </c>
      <c r="H34" s="53">
        <v>124.5</v>
      </c>
    </row>
    <row r="35" spans="1:8" ht="15">
      <c r="A35" s="45"/>
      <c r="B35" s="61">
        <v>2014</v>
      </c>
      <c r="C35" s="64">
        <v>133.5</v>
      </c>
      <c r="D35" s="53">
        <v>133.6</v>
      </c>
      <c r="E35" s="53">
        <v>135.07129798903108</v>
      </c>
      <c r="F35" s="53">
        <v>110.8</v>
      </c>
      <c r="G35" s="53">
        <v>87.1</v>
      </c>
      <c r="H35" s="53">
        <v>108.4</v>
      </c>
    </row>
    <row r="36" spans="1:8" ht="15">
      <c r="A36" s="45"/>
      <c r="B36" s="408">
        <v>2015</v>
      </c>
      <c r="C36" s="64">
        <v>135.2</v>
      </c>
      <c r="D36" s="64">
        <v>135.3</v>
      </c>
      <c r="E36" s="64">
        <v>135.8</v>
      </c>
      <c r="F36" s="64">
        <v>115.4</v>
      </c>
      <c r="G36" s="64">
        <v>115.5</v>
      </c>
      <c r="H36" s="412">
        <v>112.6</v>
      </c>
    </row>
    <row r="37" spans="1:8" ht="15">
      <c r="A37" s="45"/>
      <c r="B37" s="408">
        <v>2016</v>
      </c>
      <c r="C37" s="64">
        <v>135.7</v>
      </c>
      <c r="D37" s="64">
        <v>135.5</v>
      </c>
      <c r="E37" s="64">
        <v>136.3</v>
      </c>
      <c r="F37" s="64">
        <v>111.4</v>
      </c>
      <c r="G37" s="64">
        <v>106.1</v>
      </c>
      <c r="H37" s="412">
        <v>266</v>
      </c>
    </row>
    <row r="38" spans="1:8" ht="15">
      <c r="A38" s="45"/>
      <c r="B38" s="61"/>
      <c r="C38" s="62"/>
      <c r="D38" s="62"/>
      <c r="E38" s="62"/>
      <c r="F38" s="62"/>
      <c r="G38" s="62"/>
      <c r="H38" s="62"/>
    </row>
    <row r="39" spans="1:8" ht="17.25">
      <c r="A39" s="770" t="s">
        <v>505</v>
      </c>
      <c r="B39" s="770"/>
      <c r="C39" s="770"/>
      <c r="D39" s="770"/>
      <c r="E39" s="770"/>
      <c r="F39" s="770"/>
      <c r="G39" s="770"/>
      <c r="H39" s="770"/>
    </row>
  </sheetData>
  <mergeCells count="7">
    <mergeCell ref="A39:H39"/>
    <mergeCell ref="A2:H2"/>
    <mergeCell ref="A3:B5"/>
    <mergeCell ref="C3:C5"/>
    <mergeCell ref="D3:H3"/>
    <mergeCell ref="D4:G4"/>
    <mergeCell ref="H4:H5"/>
  </mergeCells>
  <printOptions/>
  <pageMargins left="0.7" right="0.7" top="0.75" bottom="0.75" header="0.3" footer="0.3"/>
  <pageSetup horizontalDpi="600" verticalDpi="600" orientation="portrait" paperSize="9" scale="73"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zoomScale="90" zoomScaleNormal="90" workbookViewId="0" topLeftCell="A1"/>
  </sheetViews>
  <sheetFormatPr defaultColWidth="8.796875" defaultRowHeight="14.25"/>
  <cols>
    <col min="1" max="1" width="55" style="0" customWidth="1"/>
    <col min="2" max="2" width="10.09765625" style="0" customWidth="1"/>
    <col min="3" max="3" width="13" style="0" customWidth="1"/>
    <col min="4" max="4" width="10.09765625" style="0" customWidth="1"/>
    <col min="5" max="5" width="12.8984375" style="0" customWidth="1"/>
    <col min="6" max="6" width="10.09765625" style="0" customWidth="1"/>
    <col min="7" max="7" width="13" style="0" customWidth="1"/>
    <col min="8" max="8" width="10.09765625" style="0" customWidth="1"/>
    <col min="9" max="9" width="13" style="0" customWidth="1"/>
    <col min="10" max="10" width="10.09765625" style="0" customWidth="1"/>
    <col min="11" max="11" width="13" style="0" customWidth="1"/>
    <col min="12" max="12" width="10.09765625" style="0" customWidth="1"/>
    <col min="13" max="13" width="13" style="0" customWidth="1"/>
  </cols>
  <sheetData>
    <row r="1" spans="1:14" ht="15">
      <c r="A1" s="231"/>
      <c r="B1" s="1"/>
      <c r="C1" s="1"/>
      <c r="D1" s="1"/>
      <c r="E1" s="1"/>
      <c r="F1" s="1"/>
      <c r="G1" s="1"/>
      <c r="H1" s="1"/>
      <c r="I1" s="1"/>
      <c r="J1" s="1"/>
      <c r="K1" s="1"/>
      <c r="L1" s="1"/>
      <c r="M1" s="1"/>
      <c r="N1" s="7"/>
    </row>
    <row r="2" spans="1:14" ht="18" customHeight="1">
      <c r="A2" s="888" t="s">
        <v>599</v>
      </c>
      <c r="B2" s="889"/>
      <c r="C2" s="889"/>
      <c r="D2" s="889"/>
      <c r="E2" s="889"/>
      <c r="F2" s="889"/>
      <c r="G2" s="889"/>
      <c r="H2" s="889"/>
      <c r="I2" s="889"/>
      <c r="J2" s="889"/>
      <c r="K2" s="889"/>
      <c r="L2" s="889"/>
      <c r="M2" s="889"/>
      <c r="N2" s="12"/>
    </row>
    <row r="3" spans="1:14" ht="21" customHeight="1">
      <c r="A3" s="757" t="s">
        <v>441</v>
      </c>
      <c r="B3" s="890" t="s">
        <v>39</v>
      </c>
      <c r="C3" s="890"/>
      <c r="D3" s="890"/>
      <c r="E3" s="890"/>
      <c r="F3" s="890" t="s">
        <v>253</v>
      </c>
      <c r="G3" s="890"/>
      <c r="H3" s="890"/>
      <c r="I3" s="890"/>
      <c r="J3" s="890" t="s">
        <v>8</v>
      </c>
      <c r="K3" s="890"/>
      <c r="L3" s="890"/>
      <c r="M3" s="806"/>
      <c r="N3" s="7"/>
    </row>
    <row r="4" spans="1:14" ht="18" customHeight="1">
      <c r="A4" s="758"/>
      <c r="B4" s="784" t="s">
        <v>541</v>
      </c>
      <c r="C4" s="784"/>
      <c r="D4" s="784" t="s">
        <v>542</v>
      </c>
      <c r="E4" s="784"/>
      <c r="F4" s="784" t="s">
        <v>541</v>
      </c>
      <c r="G4" s="784"/>
      <c r="H4" s="784" t="s">
        <v>542</v>
      </c>
      <c r="I4" s="784"/>
      <c r="J4" s="784" t="s">
        <v>541</v>
      </c>
      <c r="K4" s="784"/>
      <c r="L4" s="784" t="s">
        <v>542</v>
      </c>
      <c r="M4" s="785"/>
      <c r="N4" s="7"/>
    </row>
    <row r="5" spans="1:14" ht="48" customHeight="1" thickBot="1">
      <c r="A5" s="759"/>
      <c r="B5" s="41" t="s">
        <v>394</v>
      </c>
      <c r="C5" s="41" t="s">
        <v>419</v>
      </c>
      <c r="D5" s="41" t="s">
        <v>394</v>
      </c>
      <c r="E5" s="41" t="s">
        <v>419</v>
      </c>
      <c r="F5" s="41" t="s">
        <v>394</v>
      </c>
      <c r="G5" s="41" t="s">
        <v>419</v>
      </c>
      <c r="H5" s="41" t="s">
        <v>394</v>
      </c>
      <c r="I5" s="41" t="s">
        <v>419</v>
      </c>
      <c r="J5" s="41" t="s">
        <v>394</v>
      </c>
      <c r="K5" s="41" t="s">
        <v>419</v>
      </c>
      <c r="L5" s="41" t="s">
        <v>394</v>
      </c>
      <c r="M5" s="222" t="s">
        <v>419</v>
      </c>
      <c r="N5" s="7"/>
    </row>
    <row r="6" spans="1:14" ht="21" customHeight="1">
      <c r="A6" s="232" t="s">
        <v>442</v>
      </c>
      <c r="B6" s="279">
        <v>1252</v>
      </c>
      <c r="C6" s="315">
        <v>472762</v>
      </c>
      <c r="D6" s="279">
        <v>157</v>
      </c>
      <c r="E6" s="315">
        <v>93937</v>
      </c>
      <c r="F6" s="279">
        <v>354</v>
      </c>
      <c r="G6" s="315">
        <v>224609</v>
      </c>
      <c r="H6" s="279">
        <v>67</v>
      </c>
      <c r="I6" s="315">
        <v>62810</v>
      </c>
      <c r="J6" s="279">
        <v>898</v>
      </c>
      <c r="K6" s="315">
        <v>248153</v>
      </c>
      <c r="L6" s="279">
        <v>90</v>
      </c>
      <c r="M6" s="315">
        <v>31127</v>
      </c>
      <c r="N6" s="7"/>
    </row>
    <row r="7" spans="1:14" ht="15">
      <c r="A7" s="461" t="s">
        <v>443</v>
      </c>
      <c r="B7" s="280">
        <v>17</v>
      </c>
      <c r="C7" s="314">
        <v>10094</v>
      </c>
      <c r="D7" s="280">
        <v>8</v>
      </c>
      <c r="E7" s="314">
        <v>10509</v>
      </c>
      <c r="F7" s="280">
        <v>5</v>
      </c>
      <c r="G7" s="314">
        <v>2837</v>
      </c>
      <c r="H7" s="280">
        <v>2</v>
      </c>
      <c r="I7" s="314">
        <v>919</v>
      </c>
      <c r="J7" s="280">
        <v>12</v>
      </c>
      <c r="K7" s="314">
        <v>7257</v>
      </c>
      <c r="L7" s="280">
        <v>6</v>
      </c>
      <c r="M7" s="314">
        <v>9590</v>
      </c>
      <c r="N7" s="7"/>
    </row>
    <row r="8" spans="1:14" ht="15">
      <c r="A8" s="462" t="s">
        <v>551</v>
      </c>
      <c r="B8" s="280">
        <v>11</v>
      </c>
      <c r="C8" s="314">
        <v>9556</v>
      </c>
      <c r="D8" s="280">
        <v>7</v>
      </c>
      <c r="E8" s="314">
        <v>10442</v>
      </c>
      <c r="F8" s="280">
        <v>5</v>
      </c>
      <c r="G8" s="314">
        <v>2837</v>
      </c>
      <c r="H8" s="280">
        <v>2</v>
      </c>
      <c r="I8" s="314">
        <v>919</v>
      </c>
      <c r="J8" s="280">
        <v>6</v>
      </c>
      <c r="K8" s="314">
        <v>6719</v>
      </c>
      <c r="L8" s="280">
        <v>5</v>
      </c>
      <c r="M8" s="314">
        <v>9523</v>
      </c>
      <c r="N8" s="7"/>
    </row>
    <row r="9" spans="1:14" ht="15">
      <c r="A9" s="196" t="s">
        <v>552</v>
      </c>
      <c r="B9" s="280">
        <v>6</v>
      </c>
      <c r="C9" s="314">
        <v>538</v>
      </c>
      <c r="D9" s="280">
        <v>1</v>
      </c>
      <c r="E9" s="314">
        <v>67</v>
      </c>
      <c r="F9" s="280" t="s">
        <v>421</v>
      </c>
      <c r="G9" s="314" t="s">
        <v>421</v>
      </c>
      <c r="H9" s="280" t="s">
        <v>421</v>
      </c>
      <c r="I9" s="314" t="s">
        <v>421</v>
      </c>
      <c r="J9" s="280">
        <v>6</v>
      </c>
      <c r="K9" s="314">
        <v>538</v>
      </c>
      <c r="L9" s="280">
        <v>1</v>
      </c>
      <c r="M9" s="314">
        <v>67</v>
      </c>
      <c r="N9" s="7"/>
    </row>
    <row r="10" spans="1:14" ht="15">
      <c r="A10" s="461" t="s">
        <v>444</v>
      </c>
      <c r="B10" s="280">
        <v>19</v>
      </c>
      <c r="C10" s="314">
        <v>17664</v>
      </c>
      <c r="D10" s="280">
        <v>4</v>
      </c>
      <c r="E10" s="314">
        <v>778</v>
      </c>
      <c r="F10" s="280">
        <v>8</v>
      </c>
      <c r="G10" s="314">
        <v>13010</v>
      </c>
      <c r="H10" s="280">
        <v>2</v>
      </c>
      <c r="I10" s="314">
        <v>485</v>
      </c>
      <c r="J10" s="280">
        <v>11</v>
      </c>
      <c r="K10" s="314">
        <v>4654</v>
      </c>
      <c r="L10" s="280">
        <v>2</v>
      </c>
      <c r="M10" s="314">
        <v>293</v>
      </c>
      <c r="N10" s="7"/>
    </row>
    <row r="11" spans="1:14" ht="15">
      <c r="A11" s="461" t="s">
        <v>445</v>
      </c>
      <c r="B11" s="280">
        <v>118</v>
      </c>
      <c r="C11" s="314">
        <v>59060</v>
      </c>
      <c r="D11" s="280">
        <v>37</v>
      </c>
      <c r="E11" s="314">
        <v>16502</v>
      </c>
      <c r="F11" s="280">
        <v>77</v>
      </c>
      <c r="G11" s="314">
        <v>45250</v>
      </c>
      <c r="H11" s="280">
        <v>26</v>
      </c>
      <c r="I11" s="314">
        <v>14523</v>
      </c>
      <c r="J11" s="280">
        <v>41</v>
      </c>
      <c r="K11" s="314">
        <v>13810</v>
      </c>
      <c r="L11" s="280">
        <v>11</v>
      </c>
      <c r="M11" s="314">
        <v>1979</v>
      </c>
      <c r="N11" s="7"/>
    </row>
    <row r="12" spans="1:14" ht="15">
      <c r="A12" s="461" t="s">
        <v>446</v>
      </c>
      <c r="B12" s="280">
        <v>244</v>
      </c>
      <c r="C12" s="314">
        <v>18125</v>
      </c>
      <c r="D12" s="280">
        <v>5</v>
      </c>
      <c r="E12" s="314">
        <v>568</v>
      </c>
      <c r="F12" s="280">
        <v>109</v>
      </c>
      <c r="G12" s="314">
        <v>9650</v>
      </c>
      <c r="H12" s="280">
        <v>5</v>
      </c>
      <c r="I12" s="314">
        <v>568</v>
      </c>
      <c r="J12" s="280">
        <v>135</v>
      </c>
      <c r="K12" s="314">
        <v>8475</v>
      </c>
      <c r="L12" s="280" t="s">
        <v>421</v>
      </c>
      <c r="M12" s="314" t="s">
        <v>421</v>
      </c>
      <c r="N12" s="7"/>
    </row>
    <row r="13" spans="1:14" ht="15">
      <c r="A13" s="462" t="s">
        <v>553</v>
      </c>
      <c r="B13" s="280">
        <v>10</v>
      </c>
      <c r="C13" s="314">
        <v>1049</v>
      </c>
      <c r="D13" s="280">
        <v>2</v>
      </c>
      <c r="E13" s="314">
        <v>454</v>
      </c>
      <c r="F13" s="280">
        <v>9</v>
      </c>
      <c r="G13" s="314">
        <v>923</v>
      </c>
      <c r="H13" s="280">
        <v>2</v>
      </c>
      <c r="I13" s="314">
        <v>454</v>
      </c>
      <c r="J13" s="280">
        <v>1</v>
      </c>
      <c r="K13" s="314">
        <v>126</v>
      </c>
      <c r="L13" s="280" t="s">
        <v>421</v>
      </c>
      <c r="M13" s="314" t="s">
        <v>421</v>
      </c>
      <c r="N13" s="7"/>
    </row>
    <row r="14" spans="1:14" ht="15">
      <c r="A14" s="462" t="s">
        <v>554</v>
      </c>
      <c r="B14" s="280">
        <v>234</v>
      </c>
      <c r="C14" s="314">
        <v>17076</v>
      </c>
      <c r="D14" s="280">
        <v>3</v>
      </c>
      <c r="E14" s="314">
        <v>114</v>
      </c>
      <c r="F14" s="280">
        <v>100</v>
      </c>
      <c r="G14" s="314">
        <v>8727</v>
      </c>
      <c r="H14" s="280">
        <v>3</v>
      </c>
      <c r="I14" s="314">
        <v>114</v>
      </c>
      <c r="J14" s="280">
        <v>134</v>
      </c>
      <c r="K14" s="314">
        <v>8349</v>
      </c>
      <c r="L14" s="280" t="s">
        <v>421</v>
      </c>
      <c r="M14" s="314" t="s">
        <v>421</v>
      </c>
      <c r="N14" s="7"/>
    </row>
    <row r="15" spans="1:14" ht="15">
      <c r="A15" s="461" t="s">
        <v>447</v>
      </c>
      <c r="B15" s="280">
        <v>144</v>
      </c>
      <c r="C15" s="314">
        <v>163086</v>
      </c>
      <c r="D15" s="280">
        <v>35</v>
      </c>
      <c r="E15" s="314">
        <v>47755</v>
      </c>
      <c r="F15" s="280">
        <v>82</v>
      </c>
      <c r="G15" s="280">
        <v>116752</v>
      </c>
      <c r="H15" s="280">
        <v>25</v>
      </c>
      <c r="I15" s="280">
        <v>44388</v>
      </c>
      <c r="J15" s="280">
        <v>62</v>
      </c>
      <c r="K15" s="280">
        <v>46334</v>
      </c>
      <c r="L15" s="280">
        <v>10</v>
      </c>
      <c r="M15" s="314">
        <v>3367</v>
      </c>
      <c r="N15" s="7"/>
    </row>
    <row r="16" spans="1:14" ht="15">
      <c r="A16" s="462" t="s">
        <v>555</v>
      </c>
      <c r="B16" s="280">
        <v>52</v>
      </c>
      <c r="C16" s="314">
        <v>105950</v>
      </c>
      <c r="D16" s="280">
        <v>17</v>
      </c>
      <c r="E16" s="314">
        <v>26660</v>
      </c>
      <c r="F16" s="280">
        <v>25</v>
      </c>
      <c r="G16" s="314">
        <v>83799</v>
      </c>
      <c r="H16" s="280">
        <v>12</v>
      </c>
      <c r="I16" s="314">
        <v>25892</v>
      </c>
      <c r="J16" s="280">
        <v>27</v>
      </c>
      <c r="K16" s="314">
        <v>22151</v>
      </c>
      <c r="L16" s="280">
        <v>5</v>
      </c>
      <c r="M16" s="314">
        <v>768</v>
      </c>
      <c r="N16" s="7"/>
    </row>
    <row r="17" spans="1:14" ht="15">
      <c r="A17" s="462" t="s">
        <v>556</v>
      </c>
      <c r="B17" s="280">
        <v>92</v>
      </c>
      <c r="C17" s="314">
        <v>57136</v>
      </c>
      <c r="D17" s="280">
        <v>18</v>
      </c>
      <c r="E17" s="314">
        <v>21095</v>
      </c>
      <c r="F17" s="280">
        <v>57</v>
      </c>
      <c r="G17" s="314">
        <v>32953</v>
      </c>
      <c r="H17" s="280">
        <v>13</v>
      </c>
      <c r="I17" s="314">
        <v>18496</v>
      </c>
      <c r="J17" s="280">
        <v>35</v>
      </c>
      <c r="K17" s="314">
        <v>24183</v>
      </c>
      <c r="L17" s="280">
        <v>5</v>
      </c>
      <c r="M17" s="314">
        <v>2599</v>
      </c>
      <c r="N17" s="7"/>
    </row>
    <row r="18" spans="1:14" ht="45">
      <c r="A18" s="463" t="s">
        <v>508</v>
      </c>
      <c r="B18" s="280">
        <v>25</v>
      </c>
      <c r="C18" s="314">
        <v>36367</v>
      </c>
      <c r="D18" s="280">
        <v>12</v>
      </c>
      <c r="E18" s="314">
        <v>4293</v>
      </c>
      <c r="F18" s="280">
        <v>14</v>
      </c>
      <c r="G18" s="280">
        <v>29333</v>
      </c>
      <c r="H18" s="280">
        <v>6</v>
      </c>
      <c r="I18" s="280">
        <v>1758</v>
      </c>
      <c r="J18" s="280">
        <v>11</v>
      </c>
      <c r="K18" s="280">
        <v>7034</v>
      </c>
      <c r="L18" s="280">
        <v>6</v>
      </c>
      <c r="M18" s="316">
        <v>2535</v>
      </c>
      <c r="N18" s="7"/>
    </row>
    <row r="19" spans="1:14" ht="15">
      <c r="A19" s="462" t="s">
        <v>557</v>
      </c>
      <c r="B19" s="280">
        <v>3</v>
      </c>
      <c r="C19" s="314">
        <v>348</v>
      </c>
      <c r="D19" s="280">
        <v>2</v>
      </c>
      <c r="E19" s="314">
        <v>247</v>
      </c>
      <c r="F19" s="280">
        <v>1</v>
      </c>
      <c r="G19" s="314">
        <v>54</v>
      </c>
      <c r="H19" s="280">
        <v>1</v>
      </c>
      <c r="I19" s="314">
        <v>22</v>
      </c>
      <c r="J19" s="280">
        <v>2</v>
      </c>
      <c r="K19" s="314">
        <v>294</v>
      </c>
      <c r="L19" s="280">
        <v>1</v>
      </c>
      <c r="M19" s="314">
        <v>225</v>
      </c>
      <c r="N19" s="7"/>
    </row>
    <row r="20" spans="1:14" ht="15">
      <c r="A20" s="462" t="s">
        <v>558</v>
      </c>
      <c r="B20" s="280">
        <v>3</v>
      </c>
      <c r="C20" s="314">
        <v>2687</v>
      </c>
      <c r="D20" s="280">
        <v>1</v>
      </c>
      <c r="E20" s="314">
        <v>411</v>
      </c>
      <c r="F20" s="280">
        <v>2</v>
      </c>
      <c r="G20" s="314">
        <v>1017</v>
      </c>
      <c r="H20" s="280" t="s">
        <v>421</v>
      </c>
      <c r="I20" s="314" t="s">
        <v>421</v>
      </c>
      <c r="J20" s="280">
        <v>1</v>
      </c>
      <c r="K20" s="314">
        <v>1670</v>
      </c>
      <c r="L20" s="280">
        <v>1</v>
      </c>
      <c r="M20" s="314">
        <v>411</v>
      </c>
      <c r="N20" s="7"/>
    </row>
    <row r="21" spans="1:14" ht="15">
      <c r="A21" s="462" t="s">
        <v>559</v>
      </c>
      <c r="B21" s="280">
        <v>7</v>
      </c>
      <c r="C21" s="314">
        <v>13935</v>
      </c>
      <c r="D21" s="280">
        <v>4</v>
      </c>
      <c r="E21" s="314">
        <v>2331</v>
      </c>
      <c r="F21" s="280">
        <v>3</v>
      </c>
      <c r="G21" s="314">
        <v>9583</v>
      </c>
      <c r="H21" s="280">
        <v>1</v>
      </c>
      <c r="I21" s="314">
        <v>562</v>
      </c>
      <c r="J21" s="280">
        <v>4</v>
      </c>
      <c r="K21" s="314">
        <v>4352</v>
      </c>
      <c r="L21" s="280">
        <v>3</v>
      </c>
      <c r="M21" s="314">
        <v>1769</v>
      </c>
      <c r="N21" s="7"/>
    </row>
    <row r="22" spans="1:14" ht="15">
      <c r="A22" s="462" t="s">
        <v>560</v>
      </c>
      <c r="B22" s="280">
        <v>9</v>
      </c>
      <c r="C22" s="314">
        <v>9614</v>
      </c>
      <c r="D22" s="280">
        <v>3</v>
      </c>
      <c r="E22" s="314">
        <v>831</v>
      </c>
      <c r="F22" s="280">
        <v>6</v>
      </c>
      <c r="G22" s="314">
        <v>9146</v>
      </c>
      <c r="H22" s="280">
        <v>3</v>
      </c>
      <c r="I22" s="314">
        <v>831</v>
      </c>
      <c r="J22" s="280">
        <v>3</v>
      </c>
      <c r="K22" s="314">
        <v>468</v>
      </c>
      <c r="L22" s="280" t="s">
        <v>421</v>
      </c>
      <c r="M22" s="314" t="s">
        <v>421</v>
      </c>
      <c r="N22" s="7"/>
    </row>
    <row r="23" spans="1:14" ht="15">
      <c r="A23" s="462" t="s">
        <v>561</v>
      </c>
      <c r="B23" s="280">
        <v>3</v>
      </c>
      <c r="C23" s="314">
        <v>9783</v>
      </c>
      <c r="D23" s="280">
        <v>2</v>
      </c>
      <c r="E23" s="314">
        <v>473</v>
      </c>
      <c r="F23" s="280">
        <v>2</v>
      </c>
      <c r="G23" s="314">
        <v>9533</v>
      </c>
      <c r="H23" s="280">
        <v>1</v>
      </c>
      <c r="I23" s="314">
        <v>343</v>
      </c>
      <c r="J23" s="280">
        <v>1</v>
      </c>
      <c r="K23" s="314">
        <v>250</v>
      </c>
      <c r="L23" s="280">
        <v>1</v>
      </c>
      <c r="M23" s="314">
        <v>130</v>
      </c>
      <c r="N23" s="7"/>
    </row>
    <row r="24" spans="1:14" ht="15">
      <c r="A24" s="461" t="s">
        <v>448</v>
      </c>
      <c r="B24" s="280">
        <v>685</v>
      </c>
      <c r="C24" s="314">
        <v>168366</v>
      </c>
      <c r="D24" s="280">
        <v>56</v>
      </c>
      <c r="E24" s="314">
        <v>13532</v>
      </c>
      <c r="F24" s="280">
        <v>59</v>
      </c>
      <c r="G24" s="314">
        <v>7777</v>
      </c>
      <c r="H24" s="280">
        <v>1</v>
      </c>
      <c r="I24" s="314">
        <v>169</v>
      </c>
      <c r="J24" s="280">
        <v>626</v>
      </c>
      <c r="K24" s="314">
        <v>160589</v>
      </c>
      <c r="L24" s="280">
        <v>55</v>
      </c>
      <c r="M24" s="314">
        <v>13363</v>
      </c>
      <c r="N24" s="7"/>
    </row>
    <row r="25" spans="1:14" ht="15">
      <c r="A25" s="462" t="s">
        <v>562</v>
      </c>
      <c r="B25" s="280">
        <v>616</v>
      </c>
      <c r="C25" s="314">
        <v>163453</v>
      </c>
      <c r="D25" s="280">
        <v>53</v>
      </c>
      <c r="E25" s="314">
        <v>12802</v>
      </c>
      <c r="F25" s="280">
        <v>35</v>
      </c>
      <c r="G25" s="314">
        <v>5760</v>
      </c>
      <c r="H25" s="280" t="s">
        <v>421</v>
      </c>
      <c r="I25" s="314" t="s">
        <v>421</v>
      </c>
      <c r="J25" s="280">
        <v>581</v>
      </c>
      <c r="K25" s="314">
        <v>157693</v>
      </c>
      <c r="L25" s="280">
        <v>53</v>
      </c>
      <c r="M25" s="314">
        <v>12802</v>
      </c>
      <c r="N25" s="7"/>
    </row>
    <row r="26" spans="1:14" ht="15">
      <c r="A26" s="462" t="s">
        <v>563</v>
      </c>
      <c r="B26" s="280">
        <v>6</v>
      </c>
      <c r="C26" s="314">
        <v>1816</v>
      </c>
      <c r="D26" s="280" t="s">
        <v>421</v>
      </c>
      <c r="E26" s="314" t="s">
        <v>421</v>
      </c>
      <c r="F26" s="280">
        <v>3</v>
      </c>
      <c r="G26" s="314">
        <v>923</v>
      </c>
      <c r="H26" s="280" t="s">
        <v>421</v>
      </c>
      <c r="I26" s="314" t="s">
        <v>421</v>
      </c>
      <c r="J26" s="280">
        <v>3</v>
      </c>
      <c r="K26" s="314">
        <v>893</v>
      </c>
      <c r="L26" s="280" t="s">
        <v>421</v>
      </c>
      <c r="M26" s="314" t="s">
        <v>421</v>
      </c>
      <c r="N26" s="7"/>
    </row>
    <row r="27" spans="1:14" ht="15">
      <c r="A27" s="462" t="s">
        <v>503</v>
      </c>
      <c r="B27" s="280">
        <v>63</v>
      </c>
      <c r="C27" s="314">
        <v>3097</v>
      </c>
      <c r="D27" s="280">
        <v>3</v>
      </c>
      <c r="E27" s="314">
        <v>730</v>
      </c>
      <c r="F27" s="280">
        <v>21</v>
      </c>
      <c r="G27" s="314">
        <v>1094</v>
      </c>
      <c r="H27" s="280">
        <v>1</v>
      </c>
      <c r="I27" s="314">
        <v>169</v>
      </c>
      <c r="J27" s="280">
        <v>42</v>
      </c>
      <c r="K27" s="314">
        <v>2003</v>
      </c>
      <c r="L27" s="280">
        <v>2</v>
      </c>
      <c r="M27" s="314">
        <v>561</v>
      </c>
      <c r="N27" s="7"/>
    </row>
    <row r="28" spans="1:14" ht="15">
      <c r="A28" s="7"/>
      <c r="B28" s="464"/>
      <c r="C28" s="457"/>
      <c r="D28" s="457"/>
      <c r="E28" s="457"/>
      <c r="F28" s="457"/>
      <c r="G28" s="457"/>
      <c r="H28" s="153"/>
      <c r="I28" s="153"/>
      <c r="J28" s="457"/>
      <c r="K28" s="457"/>
      <c r="L28" s="153"/>
      <c r="M28" s="153"/>
      <c r="N28" s="7"/>
    </row>
  </sheetData>
  <mergeCells count="11">
    <mergeCell ref="A2:M2"/>
    <mergeCell ref="A3:A5"/>
    <mergeCell ref="B3:E3"/>
    <mergeCell ref="F3:I3"/>
    <mergeCell ref="J3:M3"/>
    <mergeCell ref="B4:C4"/>
    <mergeCell ref="D4:E4"/>
    <mergeCell ref="F4:G4"/>
    <mergeCell ref="H4:I4"/>
    <mergeCell ref="J4:K4"/>
    <mergeCell ref="L4:M4"/>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90" zoomScaleNormal="90" workbookViewId="0" topLeftCell="A1"/>
  </sheetViews>
  <sheetFormatPr defaultColWidth="8.796875" defaultRowHeight="14.25"/>
  <cols>
    <col min="1" max="1" width="30.59765625" style="0" customWidth="1"/>
    <col min="2" max="2" width="3.69921875" style="0" customWidth="1"/>
    <col min="3" max="3" width="7.69921875" style="0" customWidth="1"/>
    <col min="4" max="4" width="12.69921875" style="0" customWidth="1"/>
    <col min="5" max="5" width="7.69921875" style="0" customWidth="1"/>
    <col min="6" max="6" width="12.69921875" style="0" customWidth="1"/>
    <col min="7" max="7" width="7.69921875" style="0" customWidth="1"/>
    <col min="8" max="8" width="12.69921875" style="0" customWidth="1"/>
  </cols>
  <sheetData>
    <row r="1" spans="1:8" ht="15">
      <c r="A1" s="231"/>
      <c r="B1" s="154"/>
      <c r="C1" s="155"/>
      <c r="D1" s="155"/>
      <c r="E1" s="155"/>
      <c r="F1" s="155"/>
      <c r="G1" s="155"/>
      <c r="H1" s="155"/>
    </row>
    <row r="2" spans="1:8" ht="34.5" customHeight="1">
      <c r="A2" s="756" t="s">
        <v>600</v>
      </c>
      <c r="B2" s="756"/>
      <c r="C2" s="798"/>
      <c r="D2" s="798"/>
      <c r="E2" s="798"/>
      <c r="F2" s="798"/>
      <c r="G2" s="798"/>
      <c r="H2" s="798"/>
    </row>
    <row r="3" spans="1:8" ht="31.5" customHeight="1">
      <c r="A3" s="891" t="s">
        <v>2</v>
      </c>
      <c r="B3" s="892"/>
      <c r="C3" s="785" t="s">
        <v>601</v>
      </c>
      <c r="D3" s="884"/>
      <c r="E3" s="884"/>
      <c r="F3" s="799"/>
      <c r="G3" s="785" t="s">
        <v>602</v>
      </c>
      <c r="H3" s="884"/>
    </row>
    <row r="4" spans="1:8" ht="21.75" customHeight="1">
      <c r="A4" s="893"/>
      <c r="B4" s="894"/>
      <c r="C4" s="785" t="s">
        <v>541</v>
      </c>
      <c r="D4" s="799"/>
      <c r="E4" s="785" t="s">
        <v>542</v>
      </c>
      <c r="F4" s="799"/>
      <c r="G4" s="785" t="s">
        <v>541</v>
      </c>
      <c r="H4" s="884"/>
    </row>
    <row r="5" spans="1:8" ht="45" customHeight="1" thickBot="1">
      <c r="A5" s="895"/>
      <c r="B5" s="896"/>
      <c r="C5" s="41" t="s">
        <v>394</v>
      </c>
      <c r="D5" s="41" t="s">
        <v>419</v>
      </c>
      <c r="E5" s="41" t="s">
        <v>394</v>
      </c>
      <c r="F5" s="41" t="s">
        <v>419</v>
      </c>
      <c r="G5" s="41" t="s">
        <v>394</v>
      </c>
      <c r="H5" s="222" t="s">
        <v>419</v>
      </c>
    </row>
    <row r="6" spans="1:8" ht="21" customHeight="1">
      <c r="A6" s="465" t="s">
        <v>4</v>
      </c>
      <c r="B6" s="466" t="s">
        <v>45</v>
      </c>
      <c r="C6" s="467">
        <v>11</v>
      </c>
      <c r="D6" s="470">
        <v>9556</v>
      </c>
      <c r="E6" s="467">
        <v>7</v>
      </c>
      <c r="F6" s="315">
        <v>10442</v>
      </c>
      <c r="G6" s="467">
        <v>6</v>
      </c>
      <c r="H6" s="468">
        <v>538</v>
      </c>
    </row>
    <row r="7" spans="1:8" ht="15">
      <c r="A7" s="465"/>
      <c r="B7" s="466" t="s">
        <v>46</v>
      </c>
      <c r="C7" s="469">
        <v>5</v>
      </c>
      <c r="D7" s="470">
        <v>2837</v>
      </c>
      <c r="E7" s="469">
        <v>2</v>
      </c>
      <c r="F7" s="315">
        <v>919</v>
      </c>
      <c r="G7" s="469" t="s">
        <v>421</v>
      </c>
      <c r="H7" s="471" t="s">
        <v>421</v>
      </c>
    </row>
    <row r="8" spans="1:8" ht="15">
      <c r="A8" s="465"/>
      <c r="B8" s="466" t="s">
        <v>47</v>
      </c>
      <c r="C8" s="469">
        <v>6</v>
      </c>
      <c r="D8" s="315">
        <v>6719</v>
      </c>
      <c r="E8" s="469">
        <v>5</v>
      </c>
      <c r="F8" s="315">
        <v>9523</v>
      </c>
      <c r="G8" s="469">
        <v>6</v>
      </c>
      <c r="H8" s="315">
        <v>538</v>
      </c>
    </row>
    <row r="9" spans="1:8" ht="21" customHeight="1">
      <c r="A9" s="465" t="s">
        <v>48</v>
      </c>
      <c r="B9" s="466" t="s">
        <v>45</v>
      </c>
      <c r="C9" s="467">
        <v>6</v>
      </c>
      <c r="D9" s="315">
        <v>6615</v>
      </c>
      <c r="E9" s="467">
        <v>1</v>
      </c>
      <c r="F9" s="315">
        <v>8141</v>
      </c>
      <c r="G9" s="467">
        <v>4</v>
      </c>
      <c r="H9" s="679">
        <v>241</v>
      </c>
    </row>
    <row r="10" spans="1:8" ht="15">
      <c r="A10" s="465"/>
      <c r="B10" s="474" t="s">
        <v>46</v>
      </c>
      <c r="C10" s="475">
        <v>1</v>
      </c>
      <c r="D10" s="314">
        <v>444</v>
      </c>
      <c r="E10" s="475" t="s">
        <v>421</v>
      </c>
      <c r="F10" s="314" t="s">
        <v>421</v>
      </c>
      <c r="G10" s="472" t="s">
        <v>421</v>
      </c>
      <c r="H10" s="314" t="s">
        <v>421</v>
      </c>
    </row>
    <row r="11" spans="1:8" ht="15">
      <c r="A11" s="465"/>
      <c r="B11" s="474" t="s">
        <v>47</v>
      </c>
      <c r="C11" s="475">
        <v>5</v>
      </c>
      <c r="D11" s="314">
        <v>6171</v>
      </c>
      <c r="E11" s="475">
        <v>1</v>
      </c>
      <c r="F11" s="314">
        <v>8141</v>
      </c>
      <c r="G11" s="475">
        <v>4</v>
      </c>
      <c r="H11" s="314">
        <v>241</v>
      </c>
    </row>
    <row r="12" spans="1:8" ht="21" customHeight="1">
      <c r="A12" s="476" t="s">
        <v>49</v>
      </c>
      <c r="B12" s="474" t="s">
        <v>45</v>
      </c>
      <c r="C12" s="475">
        <v>6</v>
      </c>
      <c r="D12" s="314">
        <v>6615</v>
      </c>
      <c r="E12" s="475">
        <v>1</v>
      </c>
      <c r="F12" s="314">
        <v>8141</v>
      </c>
      <c r="G12" s="475">
        <v>3</v>
      </c>
      <c r="H12" s="314">
        <v>209</v>
      </c>
    </row>
    <row r="13" spans="1:8" ht="15">
      <c r="A13" s="477"/>
      <c r="B13" s="474" t="s">
        <v>46</v>
      </c>
      <c r="C13" s="475">
        <v>1</v>
      </c>
      <c r="D13" s="314">
        <v>444</v>
      </c>
      <c r="E13" s="475" t="s">
        <v>421</v>
      </c>
      <c r="F13" s="314" t="s">
        <v>421</v>
      </c>
      <c r="G13" s="475" t="s">
        <v>421</v>
      </c>
      <c r="H13" s="314" t="s">
        <v>421</v>
      </c>
    </row>
    <row r="14" spans="1:8" ht="15">
      <c r="A14" s="477"/>
      <c r="B14" s="474" t="s">
        <v>47</v>
      </c>
      <c r="C14" s="475">
        <v>5</v>
      </c>
      <c r="D14" s="314">
        <v>6171</v>
      </c>
      <c r="E14" s="475">
        <v>1</v>
      </c>
      <c r="F14" s="314">
        <v>8141</v>
      </c>
      <c r="G14" s="475">
        <v>3</v>
      </c>
      <c r="H14" s="314">
        <v>209</v>
      </c>
    </row>
    <row r="15" spans="1:8" ht="15">
      <c r="A15" s="478" t="s">
        <v>50</v>
      </c>
      <c r="B15" s="474" t="s">
        <v>46</v>
      </c>
      <c r="C15" s="472">
        <v>1</v>
      </c>
      <c r="D15" s="314">
        <v>444</v>
      </c>
      <c r="E15" s="475" t="s">
        <v>421</v>
      </c>
      <c r="F15" s="314" t="s">
        <v>421</v>
      </c>
      <c r="G15" s="475" t="s">
        <v>421</v>
      </c>
      <c r="H15" s="314" t="s">
        <v>421</v>
      </c>
    </row>
    <row r="16" spans="1:8" ht="15">
      <c r="A16" s="478" t="s">
        <v>603</v>
      </c>
      <c r="B16" s="474" t="s">
        <v>47</v>
      </c>
      <c r="C16" s="472">
        <v>4</v>
      </c>
      <c r="D16" s="314">
        <v>4854</v>
      </c>
      <c r="E16" s="472">
        <v>1</v>
      </c>
      <c r="F16" s="314">
        <v>8141</v>
      </c>
      <c r="G16" s="475" t="s">
        <v>421</v>
      </c>
      <c r="H16" s="314" t="s">
        <v>421</v>
      </c>
    </row>
    <row r="17" spans="1:8" ht="15">
      <c r="A17" s="478" t="s">
        <v>57</v>
      </c>
      <c r="B17" s="474" t="s">
        <v>47</v>
      </c>
      <c r="C17" s="472">
        <v>1</v>
      </c>
      <c r="D17" s="314">
        <v>1317</v>
      </c>
      <c r="E17" s="475" t="s">
        <v>421</v>
      </c>
      <c r="F17" s="314" t="s">
        <v>421</v>
      </c>
      <c r="G17" s="475" t="s">
        <v>421</v>
      </c>
      <c r="H17" s="314" t="s">
        <v>421</v>
      </c>
    </row>
    <row r="18" spans="1:8" ht="15">
      <c r="A18" s="478" t="s">
        <v>58</v>
      </c>
      <c r="B18" s="474" t="s">
        <v>47</v>
      </c>
      <c r="C18" s="475" t="s">
        <v>421</v>
      </c>
      <c r="D18" s="314" t="s">
        <v>421</v>
      </c>
      <c r="E18" s="475" t="s">
        <v>421</v>
      </c>
      <c r="F18" s="314" t="s">
        <v>421</v>
      </c>
      <c r="G18" s="472">
        <v>3</v>
      </c>
      <c r="H18" s="473">
        <v>209</v>
      </c>
    </row>
    <row r="19" spans="1:8" ht="21" customHeight="1">
      <c r="A19" s="479" t="s">
        <v>82</v>
      </c>
      <c r="B19" s="474" t="s">
        <v>45</v>
      </c>
      <c r="C19" s="475" t="s">
        <v>421</v>
      </c>
      <c r="D19" s="314" t="s">
        <v>421</v>
      </c>
      <c r="E19" s="475" t="s">
        <v>421</v>
      </c>
      <c r="F19" s="314" t="s">
        <v>421</v>
      </c>
      <c r="G19" s="472">
        <v>1</v>
      </c>
      <c r="H19" s="473">
        <v>32</v>
      </c>
    </row>
    <row r="20" spans="1:8" ht="15">
      <c r="A20" s="477"/>
      <c r="B20" s="474" t="s">
        <v>47</v>
      </c>
      <c r="C20" s="475" t="s">
        <v>421</v>
      </c>
      <c r="D20" s="314" t="s">
        <v>421</v>
      </c>
      <c r="E20" s="475" t="s">
        <v>421</v>
      </c>
      <c r="F20" s="314" t="s">
        <v>421</v>
      </c>
      <c r="G20" s="472">
        <v>1</v>
      </c>
      <c r="H20" s="473">
        <v>32</v>
      </c>
    </row>
    <row r="21" spans="1:8" ht="15">
      <c r="A21" s="478" t="s">
        <v>83</v>
      </c>
      <c r="B21" s="474" t="s">
        <v>47</v>
      </c>
      <c r="C21" s="469" t="s">
        <v>421</v>
      </c>
      <c r="D21" s="314" t="s">
        <v>421</v>
      </c>
      <c r="E21" s="475" t="s">
        <v>421</v>
      </c>
      <c r="F21" s="314" t="s">
        <v>421</v>
      </c>
      <c r="G21" s="472">
        <v>1</v>
      </c>
      <c r="H21" s="473">
        <v>32</v>
      </c>
    </row>
    <row r="22" spans="1:8" ht="21" customHeight="1">
      <c r="A22" s="465" t="s">
        <v>90</v>
      </c>
      <c r="B22" s="466" t="s">
        <v>45</v>
      </c>
      <c r="C22" s="467">
        <v>1</v>
      </c>
      <c r="D22" s="315">
        <v>128</v>
      </c>
      <c r="E22" s="467">
        <v>4</v>
      </c>
      <c r="F22" s="315">
        <v>962</v>
      </c>
      <c r="G22" s="467">
        <v>2</v>
      </c>
      <c r="H22" s="679">
        <v>297</v>
      </c>
    </row>
    <row r="23" spans="1:8" ht="15">
      <c r="A23" s="477"/>
      <c r="B23" s="474" t="s">
        <v>46</v>
      </c>
      <c r="C23" s="475">
        <v>1</v>
      </c>
      <c r="D23" s="314">
        <v>128</v>
      </c>
      <c r="E23" s="475">
        <v>1</v>
      </c>
      <c r="F23" s="314">
        <v>210</v>
      </c>
      <c r="G23" s="475" t="s">
        <v>421</v>
      </c>
      <c r="H23" s="314" t="s">
        <v>421</v>
      </c>
    </row>
    <row r="24" spans="1:8" ht="15">
      <c r="A24" s="477"/>
      <c r="B24" s="474" t="s">
        <v>47</v>
      </c>
      <c r="C24" s="475" t="s">
        <v>421</v>
      </c>
      <c r="D24" s="314" t="s">
        <v>421</v>
      </c>
      <c r="E24" s="475">
        <v>3</v>
      </c>
      <c r="F24" s="314">
        <v>752</v>
      </c>
      <c r="G24" s="475">
        <v>2</v>
      </c>
      <c r="H24" s="314">
        <v>297</v>
      </c>
    </row>
    <row r="25" spans="1:8" ht="21" customHeight="1">
      <c r="A25" s="479" t="s">
        <v>91</v>
      </c>
      <c r="B25" s="474" t="s">
        <v>45</v>
      </c>
      <c r="C25" s="472">
        <v>1</v>
      </c>
      <c r="D25" s="314">
        <v>128</v>
      </c>
      <c r="E25" s="472">
        <v>2</v>
      </c>
      <c r="F25" s="314">
        <v>710</v>
      </c>
      <c r="G25" s="475" t="s">
        <v>421</v>
      </c>
      <c r="H25" s="314" t="s">
        <v>421</v>
      </c>
    </row>
    <row r="26" spans="1:8" ht="15">
      <c r="A26" s="477"/>
      <c r="B26" s="474" t="s">
        <v>46</v>
      </c>
      <c r="C26" s="475">
        <v>1</v>
      </c>
      <c r="D26" s="314">
        <v>128</v>
      </c>
      <c r="E26" s="475" t="s">
        <v>421</v>
      </c>
      <c r="F26" s="314" t="s">
        <v>421</v>
      </c>
      <c r="G26" s="475" t="s">
        <v>421</v>
      </c>
      <c r="H26" s="314" t="s">
        <v>421</v>
      </c>
    </row>
    <row r="27" spans="1:8" ht="15">
      <c r="A27" s="477"/>
      <c r="B27" s="474" t="s">
        <v>47</v>
      </c>
      <c r="C27" s="475" t="s">
        <v>421</v>
      </c>
      <c r="D27" s="314" t="s">
        <v>421</v>
      </c>
      <c r="E27" s="475">
        <v>2</v>
      </c>
      <c r="F27" s="314">
        <v>710</v>
      </c>
      <c r="G27" s="475" t="s">
        <v>421</v>
      </c>
      <c r="H27" s="314" t="s">
        <v>421</v>
      </c>
    </row>
    <row r="28" spans="1:8" ht="15">
      <c r="A28" s="478" t="s">
        <v>92</v>
      </c>
      <c r="B28" s="474" t="s">
        <v>46</v>
      </c>
      <c r="C28" s="472">
        <v>1</v>
      </c>
      <c r="D28" s="314">
        <v>128</v>
      </c>
      <c r="E28" s="475" t="s">
        <v>421</v>
      </c>
      <c r="F28" s="314" t="s">
        <v>421</v>
      </c>
      <c r="G28" s="475" t="s">
        <v>421</v>
      </c>
      <c r="H28" s="314" t="s">
        <v>421</v>
      </c>
    </row>
    <row r="29" spans="1:8" ht="15">
      <c r="A29" s="480" t="s">
        <v>92</v>
      </c>
      <c r="B29" s="410" t="s">
        <v>47</v>
      </c>
      <c r="C29" s="481" t="s">
        <v>421</v>
      </c>
      <c r="D29" s="314" t="s">
        <v>421</v>
      </c>
      <c r="E29" s="472">
        <v>1</v>
      </c>
      <c r="F29" s="314">
        <v>528</v>
      </c>
      <c r="G29" s="475" t="s">
        <v>421</v>
      </c>
      <c r="H29" s="314" t="s">
        <v>421</v>
      </c>
    </row>
    <row r="30" spans="1:8" ht="15">
      <c r="A30" s="480" t="s">
        <v>98</v>
      </c>
      <c r="B30" s="410" t="s">
        <v>47</v>
      </c>
      <c r="C30" s="481" t="s">
        <v>421</v>
      </c>
      <c r="D30" s="314" t="s">
        <v>421</v>
      </c>
      <c r="E30" s="472">
        <v>1</v>
      </c>
      <c r="F30" s="314">
        <v>182</v>
      </c>
      <c r="G30" s="475" t="s">
        <v>421</v>
      </c>
      <c r="H30" s="314" t="s">
        <v>421</v>
      </c>
    </row>
    <row r="31" spans="1:8" ht="21" customHeight="1">
      <c r="A31" s="479" t="s">
        <v>105</v>
      </c>
      <c r="B31" s="410" t="s">
        <v>45</v>
      </c>
      <c r="C31" s="481" t="s">
        <v>421</v>
      </c>
      <c r="D31" s="314" t="s">
        <v>421</v>
      </c>
      <c r="E31" s="472" t="s">
        <v>421</v>
      </c>
      <c r="F31" s="314" t="s">
        <v>421</v>
      </c>
      <c r="G31" s="472">
        <v>1</v>
      </c>
      <c r="H31" s="473">
        <v>31</v>
      </c>
    </row>
    <row r="32" spans="1:8" ht="15">
      <c r="A32" s="479"/>
      <c r="B32" s="410" t="s">
        <v>47</v>
      </c>
      <c r="C32" s="481" t="s">
        <v>421</v>
      </c>
      <c r="D32" s="314" t="s">
        <v>421</v>
      </c>
      <c r="E32" s="472" t="s">
        <v>421</v>
      </c>
      <c r="F32" s="314" t="s">
        <v>421</v>
      </c>
      <c r="G32" s="475">
        <v>1</v>
      </c>
      <c r="H32" s="316">
        <v>31</v>
      </c>
    </row>
    <row r="33" spans="1:8" ht="15">
      <c r="A33" s="478" t="s">
        <v>604</v>
      </c>
      <c r="B33" s="410" t="s">
        <v>47</v>
      </c>
      <c r="C33" s="481" t="s">
        <v>421</v>
      </c>
      <c r="D33" s="314" t="s">
        <v>421</v>
      </c>
      <c r="E33" s="472" t="s">
        <v>421</v>
      </c>
      <c r="F33" s="314" t="s">
        <v>421</v>
      </c>
      <c r="G33" s="472">
        <v>1</v>
      </c>
      <c r="H33" s="473">
        <v>31</v>
      </c>
    </row>
    <row r="34" spans="1:8" ht="21" customHeight="1">
      <c r="A34" s="479" t="s">
        <v>118</v>
      </c>
      <c r="B34" s="483" t="s">
        <v>45</v>
      </c>
      <c r="C34" s="481" t="s">
        <v>421</v>
      </c>
      <c r="D34" s="314" t="s">
        <v>421</v>
      </c>
      <c r="E34" s="472">
        <v>1</v>
      </c>
      <c r="F34" s="314">
        <v>42</v>
      </c>
      <c r="G34" s="475" t="s">
        <v>421</v>
      </c>
      <c r="H34" s="316" t="s">
        <v>421</v>
      </c>
    </row>
    <row r="35" spans="1:8" ht="15">
      <c r="A35" s="477"/>
      <c r="B35" s="474" t="s">
        <v>47</v>
      </c>
      <c r="C35" s="475" t="s">
        <v>421</v>
      </c>
      <c r="D35" s="314" t="s">
        <v>421</v>
      </c>
      <c r="E35" s="475">
        <v>1</v>
      </c>
      <c r="F35" s="314">
        <v>42</v>
      </c>
      <c r="G35" s="475" t="s">
        <v>421</v>
      </c>
      <c r="H35" s="316" t="s">
        <v>421</v>
      </c>
    </row>
    <row r="36" spans="1:8" ht="15">
      <c r="A36" s="478" t="s">
        <v>125</v>
      </c>
      <c r="B36" s="474" t="s">
        <v>47</v>
      </c>
      <c r="C36" s="475" t="s">
        <v>421</v>
      </c>
      <c r="D36" s="314" t="s">
        <v>421</v>
      </c>
      <c r="E36" s="472">
        <v>1</v>
      </c>
      <c r="F36" s="314">
        <v>42</v>
      </c>
      <c r="G36" s="475" t="s">
        <v>421</v>
      </c>
      <c r="H36" s="316" t="s">
        <v>421</v>
      </c>
    </row>
    <row r="37" spans="1:8" ht="21" customHeight="1">
      <c r="A37" s="479" t="s">
        <v>143</v>
      </c>
      <c r="B37" s="474" t="s">
        <v>45</v>
      </c>
      <c r="C37" s="475" t="s">
        <v>421</v>
      </c>
      <c r="D37" s="314" t="s">
        <v>421</v>
      </c>
      <c r="E37" s="475" t="s">
        <v>421</v>
      </c>
      <c r="F37" s="314" t="s">
        <v>421</v>
      </c>
      <c r="G37" s="472">
        <v>1</v>
      </c>
      <c r="H37" s="473">
        <v>266</v>
      </c>
    </row>
    <row r="38" spans="1:8" ht="15">
      <c r="A38" s="477"/>
      <c r="B38" s="474" t="s">
        <v>47</v>
      </c>
      <c r="C38" s="475" t="s">
        <v>421</v>
      </c>
      <c r="D38" s="314" t="s">
        <v>421</v>
      </c>
      <c r="E38" s="475" t="s">
        <v>421</v>
      </c>
      <c r="F38" s="314" t="s">
        <v>421</v>
      </c>
      <c r="G38" s="475">
        <v>1</v>
      </c>
      <c r="H38" s="316">
        <v>266</v>
      </c>
    </row>
    <row r="39" spans="1:8" ht="15">
      <c r="A39" s="478" t="s">
        <v>144</v>
      </c>
      <c r="B39" s="474" t="s">
        <v>47</v>
      </c>
      <c r="C39" s="475" t="s">
        <v>421</v>
      </c>
      <c r="D39" s="314" t="s">
        <v>421</v>
      </c>
      <c r="E39" s="475" t="s">
        <v>421</v>
      </c>
      <c r="F39" s="314" t="s">
        <v>421</v>
      </c>
      <c r="G39" s="472">
        <v>1</v>
      </c>
      <c r="H39" s="473">
        <v>266</v>
      </c>
    </row>
    <row r="40" spans="1:8" ht="15">
      <c r="A40" s="484" t="s">
        <v>564</v>
      </c>
      <c r="B40" s="474"/>
      <c r="C40" s="475"/>
      <c r="D40" s="314"/>
      <c r="E40" s="475"/>
      <c r="F40" s="314"/>
      <c r="G40" s="475"/>
      <c r="H40" s="316"/>
    </row>
    <row r="41" spans="1:8" ht="15">
      <c r="A41" s="479" t="s">
        <v>107</v>
      </c>
      <c r="B41" s="474" t="s">
        <v>46</v>
      </c>
      <c r="C41" s="475" t="s">
        <v>421</v>
      </c>
      <c r="D41" s="314" t="s">
        <v>421</v>
      </c>
      <c r="E41" s="472">
        <v>1</v>
      </c>
      <c r="F41" s="314">
        <v>210</v>
      </c>
      <c r="G41" s="475" t="s">
        <v>421</v>
      </c>
      <c r="H41" s="314" t="s">
        <v>421</v>
      </c>
    </row>
    <row r="42" spans="1:8" ht="21" customHeight="1">
      <c r="A42" s="465" t="s">
        <v>158</v>
      </c>
      <c r="B42" s="466" t="s">
        <v>45</v>
      </c>
      <c r="C42" s="467">
        <v>2</v>
      </c>
      <c r="D42" s="315">
        <v>1440</v>
      </c>
      <c r="E42" s="467">
        <v>1</v>
      </c>
      <c r="F42" s="315">
        <v>630</v>
      </c>
      <c r="G42" s="469" t="s">
        <v>421</v>
      </c>
      <c r="H42" s="315" t="s">
        <v>421</v>
      </c>
    </row>
    <row r="43" spans="1:8" ht="15">
      <c r="A43" s="465"/>
      <c r="B43" s="474" t="s">
        <v>46</v>
      </c>
      <c r="C43" s="472">
        <v>1</v>
      </c>
      <c r="D43" s="314">
        <v>892</v>
      </c>
      <c r="E43" s="472" t="s">
        <v>421</v>
      </c>
      <c r="F43" s="314" t="s">
        <v>421</v>
      </c>
      <c r="G43" s="469" t="s">
        <v>421</v>
      </c>
      <c r="H43" s="315" t="s">
        <v>421</v>
      </c>
    </row>
    <row r="44" spans="1:8" ht="15">
      <c r="A44" s="477"/>
      <c r="B44" s="474" t="s">
        <v>47</v>
      </c>
      <c r="C44" s="475">
        <v>1</v>
      </c>
      <c r="D44" s="314">
        <v>548</v>
      </c>
      <c r="E44" s="475">
        <v>1</v>
      </c>
      <c r="F44" s="314">
        <v>630</v>
      </c>
      <c r="G44" s="475" t="s">
        <v>421</v>
      </c>
      <c r="H44" s="314" t="s">
        <v>421</v>
      </c>
    </row>
    <row r="45" spans="1:8" ht="21" customHeight="1">
      <c r="A45" s="479" t="s">
        <v>172</v>
      </c>
      <c r="B45" s="474" t="s">
        <v>45</v>
      </c>
      <c r="C45" s="472">
        <v>1</v>
      </c>
      <c r="D45" s="314">
        <v>548</v>
      </c>
      <c r="E45" s="472">
        <v>1</v>
      </c>
      <c r="F45" s="314">
        <v>630</v>
      </c>
      <c r="G45" s="475" t="s">
        <v>421</v>
      </c>
      <c r="H45" s="314" t="s">
        <v>421</v>
      </c>
    </row>
    <row r="46" spans="1:8" ht="15">
      <c r="A46" s="477"/>
      <c r="B46" s="474" t="s">
        <v>47</v>
      </c>
      <c r="C46" s="475">
        <v>1</v>
      </c>
      <c r="D46" s="314">
        <v>548</v>
      </c>
      <c r="E46" s="475">
        <v>1</v>
      </c>
      <c r="F46" s="314">
        <v>630</v>
      </c>
      <c r="G46" s="475" t="s">
        <v>421</v>
      </c>
      <c r="H46" s="314" t="s">
        <v>421</v>
      </c>
    </row>
    <row r="47" spans="1:8" ht="15">
      <c r="A47" s="478" t="s">
        <v>180</v>
      </c>
      <c r="B47" s="474" t="s">
        <v>47</v>
      </c>
      <c r="C47" s="475" t="s">
        <v>421</v>
      </c>
      <c r="D47" s="314" t="s">
        <v>421</v>
      </c>
      <c r="E47" s="472">
        <v>1</v>
      </c>
      <c r="F47" s="314">
        <v>630</v>
      </c>
      <c r="G47" s="475" t="s">
        <v>421</v>
      </c>
      <c r="H47" s="314" t="s">
        <v>421</v>
      </c>
    </row>
    <row r="48" spans="1:8" ht="15">
      <c r="A48" s="478" t="s">
        <v>182</v>
      </c>
      <c r="B48" s="474" t="s">
        <v>47</v>
      </c>
      <c r="C48" s="472">
        <v>1</v>
      </c>
      <c r="D48" s="314">
        <v>548</v>
      </c>
      <c r="E48" s="475" t="s">
        <v>421</v>
      </c>
      <c r="F48" s="314" t="s">
        <v>421</v>
      </c>
      <c r="G48" s="475" t="s">
        <v>421</v>
      </c>
      <c r="H48" s="314" t="s">
        <v>421</v>
      </c>
    </row>
    <row r="49" spans="1:8" ht="15">
      <c r="A49" s="484" t="s">
        <v>564</v>
      </c>
      <c r="B49" s="474"/>
      <c r="C49" s="472"/>
      <c r="D49" s="314"/>
      <c r="E49" s="475"/>
      <c r="F49" s="314"/>
      <c r="G49" s="475"/>
      <c r="H49" s="314"/>
    </row>
    <row r="50" spans="1:8" ht="15">
      <c r="A50" s="479" t="s">
        <v>303</v>
      </c>
      <c r="B50" s="474" t="s">
        <v>46</v>
      </c>
      <c r="C50" s="472">
        <v>1</v>
      </c>
      <c r="D50" s="314">
        <v>892</v>
      </c>
      <c r="E50" s="475" t="s">
        <v>421</v>
      </c>
      <c r="F50" s="314" t="s">
        <v>421</v>
      </c>
      <c r="G50" s="475" t="s">
        <v>421</v>
      </c>
      <c r="H50" s="314" t="s">
        <v>421</v>
      </c>
    </row>
    <row r="51" spans="1:8" ht="21" customHeight="1">
      <c r="A51" s="465" t="s">
        <v>202</v>
      </c>
      <c r="B51" s="466" t="s">
        <v>45</v>
      </c>
      <c r="C51" s="467">
        <v>2</v>
      </c>
      <c r="D51" s="315">
        <v>1373</v>
      </c>
      <c r="E51" s="467">
        <v>1</v>
      </c>
      <c r="F51" s="315">
        <v>709</v>
      </c>
      <c r="G51" s="469" t="s">
        <v>421</v>
      </c>
      <c r="H51" s="315" t="s">
        <v>421</v>
      </c>
    </row>
    <row r="52" spans="1:8" ht="15">
      <c r="A52" s="477"/>
      <c r="B52" s="474" t="s">
        <v>46</v>
      </c>
      <c r="C52" s="475">
        <v>2</v>
      </c>
      <c r="D52" s="314">
        <v>1373</v>
      </c>
      <c r="E52" s="475">
        <v>1</v>
      </c>
      <c r="F52" s="314">
        <v>709</v>
      </c>
      <c r="G52" s="475" t="s">
        <v>421</v>
      </c>
      <c r="H52" s="314" t="s">
        <v>421</v>
      </c>
    </row>
    <row r="53" spans="1:8" ht="21" customHeight="1">
      <c r="A53" s="479" t="s">
        <v>203</v>
      </c>
      <c r="B53" s="474" t="s">
        <v>45</v>
      </c>
      <c r="C53" s="475" t="s">
        <v>421</v>
      </c>
      <c r="D53" s="314" t="s">
        <v>421</v>
      </c>
      <c r="E53" s="472">
        <v>1</v>
      </c>
      <c r="F53" s="314">
        <v>709</v>
      </c>
      <c r="G53" s="475" t="s">
        <v>421</v>
      </c>
      <c r="H53" s="314" t="s">
        <v>421</v>
      </c>
    </row>
    <row r="54" spans="1:8" ht="15">
      <c r="A54" s="477"/>
      <c r="B54" s="474" t="s">
        <v>46</v>
      </c>
      <c r="C54" s="475" t="s">
        <v>421</v>
      </c>
      <c r="D54" s="314" t="s">
        <v>421</v>
      </c>
      <c r="E54" s="475">
        <v>1</v>
      </c>
      <c r="F54" s="314">
        <v>709</v>
      </c>
      <c r="G54" s="475" t="s">
        <v>421</v>
      </c>
      <c r="H54" s="314" t="s">
        <v>421</v>
      </c>
    </row>
    <row r="55" spans="1:8" ht="15">
      <c r="A55" s="478" t="s">
        <v>207</v>
      </c>
      <c r="B55" s="474" t="s">
        <v>45</v>
      </c>
      <c r="C55" s="472" t="s">
        <v>421</v>
      </c>
      <c r="D55" s="314" t="s">
        <v>421</v>
      </c>
      <c r="E55" s="472">
        <v>1</v>
      </c>
      <c r="F55" s="314">
        <v>709</v>
      </c>
      <c r="G55" s="475" t="s">
        <v>421</v>
      </c>
      <c r="H55" s="314" t="s">
        <v>421</v>
      </c>
    </row>
    <row r="56" spans="1:8" ht="15">
      <c r="A56" s="478"/>
      <c r="B56" s="474" t="s">
        <v>46</v>
      </c>
      <c r="C56" s="475" t="s">
        <v>421</v>
      </c>
      <c r="D56" s="314" t="s">
        <v>421</v>
      </c>
      <c r="E56" s="472">
        <v>1</v>
      </c>
      <c r="F56" s="314">
        <v>709</v>
      </c>
      <c r="G56" s="475" t="s">
        <v>421</v>
      </c>
      <c r="H56" s="314" t="s">
        <v>421</v>
      </c>
    </row>
    <row r="57" spans="1:8" ht="21" customHeight="1">
      <c r="A57" s="479" t="s">
        <v>219</v>
      </c>
      <c r="B57" s="474" t="s">
        <v>45</v>
      </c>
      <c r="C57" s="472">
        <v>1</v>
      </c>
      <c r="D57" s="314">
        <v>96</v>
      </c>
      <c r="E57" s="472" t="s">
        <v>421</v>
      </c>
      <c r="F57" s="314" t="s">
        <v>421</v>
      </c>
      <c r="G57" s="475" t="s">
        <v>421</v>
      </c>
      <c r="H57" s="314" t="s">
        <v>421</v>
      </c>
    </row>
    <row r="58" spans="1:8" ht="15">
      <c r="A58" s="478"/>
      <c r="B58" s="474" t="s">
        <v>46</v>
      </c>
      <c r="C58" s="475">
        <v>1</v>
      </c>
      <c r="D58" s="314">
        <v>96</v>
      </c>
      <c r="E58" s="472" t="s">
        <v>421</v>
      </c>
      <c r="F58" s="314" t="s">
        <v>421</v>
      </c>
      <c r="G58" s="475" t="s">
        <v>421</v>
      </c>
      <c r="H58" s="314" t="s">
        <v>421</v>
      </c>
    </row>
    <row r="59" spans="1:8" ht="15">
      <c r="A59" s="478" t="s">
        <v>220</v>
      </c>
      <c r="B59" s="474" t="s">
        <v>46</v>
      </c>
      <c r="C59" s="472">
        <v>1</v>
      </c>
      <c r="D59" s="314">
        <v>96</v>
      </c>
      <c r="E59" s="472" t="s">
        <v>421</v>
      </c>
      <c r="F59" s="314" t="s">
        <v>421</v>
      </c>
      <c r="G59" s="475" t="s">
        <v>421</v>
      </c>
      <c r="H59" s="314" t="s">
        <v>421</v>
      </c>
    </row>
    <row r="60" spans="1:8" ht="21" customHeight="1">
      <c r="A60" s="479" t="s">
        <v>236</v>
      </c>
      <c r="B60" s="474" t="s">
        <v>45</v>
      </c>
      <c r="C60" s="472">
        <v>1</v>
      </c>
      <c r="D60" s="314">
        <v>1277</v>
      </c>
      <c r="E60" s="475" t="s">
        <v>421</v>
      </c>
      <c r="F60" s="314" t="s">
        <v>421</v>
      </c>
      <c r="G60" s="475" t="s">
        <v>421</v>
      </c>
      <c r="H60" s="314" t="s">
        <v>421</v>
      </c>
    </row>
    <row r="61" spans="1:8" ht="15">
      <c r="A61" s="477"/>
      <c r="B61" s="474" t="s">
        <v>46</v>
      </c>
      <c r="C61" s="475">
        <v>1</v>
      </c>
      <c r="D61" s="314">
        <v>1277</v>
      </c>
      <c r="E61" s="475" t="s">
        <v>421</v>
      </c>
      <c r="F61" s="314" t="s">
        <v>421</v>
      </c>
      <c r="G61" s="475" t="s">
        <v>421</v>
      </c>
      <c r="H61" s="314" t="s">
        <v>421</v>
      </c>
    </row>
    <row r="62" spans="1:8" ht="15">
      <c r="A62" s="478" t="s">
        <v>237</v>
      </c>
      <c r="B62" s="474" t="s">
        <v>46</v>
      </c>
      <c r="C62" s="472">
        <v>1</v>
      </c>
      <c r="D62" s="314">
        <v>1277</v>
      </c>
      <c r="E62" s="475" t="s">
        <v>421</v>
      </c>
      <c r="F62" s="314" t="s">
        <v>421</v>
      </c>
      <c r="G62" s="475" t="s">
        <v>421</v>
      </c>
      <c r="H62" s="314" t="s">
        <v>421</v>
      </c>
    </row>
  </sheetData>
  <mergeCells count="7">
    <mergeCell ref="A2:H2"/>
    <mergeCell ref="A3:B5"/>
    <mergeCell ref="C3:F3"/>
    <mergeCell ref="G3:H3"/>
    <mergeCell ref="C4:D4"/>
    <mergeCell ref="E4:F4"/>
    <mergeCell ref="G4:H4"/>
  </mergeCells>
  <printOptions/>
  <pageMargins left="0.7" right="0.7" top="0.75" bottom="0.75" header="0.3" footer="0.3"/>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4"/>
  <sheetViews>
    <sheetView zoomScale="90" zoomScaleNormal="90" workbookViewId="0" topLeftCell="A1"/>
  </sheetViews>
  <sheetFormatPr defaultColWidth="8.796875" defaultRowHeight="14.25"/>
  <cols>
    <col min="1" max="1" width="30.59765625" style="0" customWidth="1"/>
    <col min="2" max="2" width="3.69921875" style="0" customWidth="1"/>
    <col min="3" max="3" width="7.69921875" style="0" customWidth="1"/>
    <col min="4" max="4" width="12.69921875" style="0" customWidth="1"/>
    <col min="5" max="5" width="7.69921875" style="0" customWidth="1"/>
    <col min="6" max="6" width="12.69921875" style="0" customWidth="1"/>
    <col min="7" max="7" width="7.69921875" style="0" customWidth="1"/>
    <col min="8" max="8" width="12.69921875" style="0" customWidth="1"/>
    <col min="9" max="9" width="7.69921875" style="0" customWidth="1"/>
    <col min="10" max="10" width="12.69921875" style="0" customWidth="1"/>
  </cols>
  <sheetData>
    <row r="1" spans="1:10" ht="15">
      <c r="A1" s="215"/>
      <c r="B1" s="485"/>
      <c r="C1" s="2"/>
      <c r="D1" s="2"/>
      <c r="E1" s="2"/>
      <c r="F1" s="2"/>
      <c r="G1" s="2"/>
      <c r="H1" s="2"/>
      <c r="I1" s="2"/>
      <c r="J1" s="2"/>
    </row>
    <row r="2" spans="1:10" ht="34.5" customHeight="1">
      <c r="A2" s="870" t="s">
        <v>605</v>
      </c>
      <c r="B2" s="870"/>
      <c r="C2" s="771"/>
      <c r="D2" s="771"/>
      <c r="E2" s="771"/>
      <c r="F2" s="771"/>
      <c r="G2" s="771"/>
      <c r="H2" s="771"/>
      <c r="I2" s="771"/>
      <c r="J2" s="771"/>
    </row>
    <row r="3" spans="1:10" ht="22.5" customHeight="1">
      <c r="A3" s="891" t="s">
        <v>2</v>
      </c>
      <c r="B3" s="892"/>
      <c r="C3" s="785" t="s">
        <v>450</v>
      </c>
      <c r="D3" s="884"/>
      <c r="E3" s="884"/>
      <c r="F3" s="799"/>
      <c r="G3" s="785" t="s">
        <v>451</v>
      </c>
      <c r="H3" s="884"/>
      <c r="I3" s="884"/>
      <c r="J3" s="884"/>
    </row>
    <row r="4" spans="1:10" ht="21.75" customHeight="1">
      <c r="A4" s="893"/>
      <c r="B4" s="894"/>
      <c r="C4" s="784" t="s">
        <v>541</v>
      </c>
      <c r="D4" s="784"/>
      <c r="E4" s="784" t="s">
        <v>542</v>
      </c>
      <c r="F4" s="784"/>
      <c r="G4" s="784" t="s">
        <v>541</v>
      </c>
      <c r="H4" s="784"/>
      <c r="I4" s="784" t="s">
        <v>542</v>
      </c>
      <c r="J4" s="785"/>
    </row>
    <row r="5" spans="1:10" ht="45" customHeight="1" thickBot="1">
      <c r="A5" s="895"/>
      <c r="B5" s="896"/>
      <c r="C5" s="41" t="s">
        <v>394</v>
      </c>
      <c r="D5" s="41" t="s">
        <v>419</v>
      </c>
      <c r="E5" s="41" t="s">
        <v>394</v>
      </c>
      <c r="F5" s="41" t="s">
        <v>419</v>
      </c>
      <c r="G5" s="41" t="s">
        <v>394</v>
      </c>
      <c r="H5" s="41" t="s">
        <v>419</v>
      </c>
      <c r="I5" s="41" t="s">
        <v>394</v>
      </c>
      <c r="J5" s="222" t="s">
        <v>419</v>
      </c>
    </row>
    <row r="6" spans="1:10" ht="21" customHeight="1">
      <c r="A6" s="465" t="s">
        <v>4</v>
      </c>
      <c r="B6" s="486" t="s">
        <v>45</v>
      </c>
      <c r="C6" s="487">
        <v>19</v>
      </c>
      <c r="D6" s="488">
        <v>17664</v>
      </c>
      <c r="E6" s="488">
        <v>4</v>
      </c>
      <c r="F6" s="315">
        <v>778</v>
      </c>
      <c r="G6" s="488">
        <v>118</v>
      </c>
      <c r="H6" s="488">
        <v>59060</v>
      </c>
      <c r="I6" s="487">
        <v>37</v>
      </c>
      <c r="J6" s="471">
        <v>16502</v>
      </c>
    </row>
    <row r="7" spans="1:10" ht="15">
      <c r="A7" s="465"/>
      <c r="B7" s="486" t="s">
        <v>46</v>
      </c>
      <c r="C7" s="487">
        <f>SUM(C10,C44,C87,C121)</f>
        <v>8</v>
      </c>
      <c r="D7" s="488">
        <f>SUM(D10,D44,D87,D121)</f>
        <v>13010</v>
      </c>
      <c r="E7" s="315">
        <v>2</v>
      </c>
      <c r="F7" s="488">
        <f aca="true" t="shared" si="0" ref="F7:J8">SUM(F10,F44,F87,F121)</f>
        <v>485</v>
      </c>
      <c r="G7" s="487">
        <v>77</v>
      </c>
      <c r="H7" s="488">
        <f t="shared" si="0"/>
        <v>45250</v>
      </c>
      <c r="I7" s="487">
        <f t="shared" si="0"/>
        <v>26</v>
      </c>
      <c r="J7" s="471">
        <f t="shared" si="0"/>
        <v>14523</v>
      </c>
    </row>
    <row r="8" spans="1:10" ht="15">
      <c r="A8" s="465"/>
      <c r="B8" s="486" t="s">
        <v>47</v>
      </c>
      <c r="C8" s="487">
        <f>SUM(C11,C45,C88,C122)</f>
        <v>11</v>
      </c>
      <c r="D8" s="488">
        <f>SUM(D11,D45,D88,D122)</f>
        <v>4654</v>
      </c>
      <c r="E8" s="487">
        <f>SUM(E11,E45,E88,E122)</f>
        <v>2</v>
      </c>
      <c r="F8" s="488">
        <f t="shared" si="0"/>
        <v>293</v>
      </c>
      <c r="G8" s="487">
        <v>41</v>
      </c>
      <c r="H8" s="488">
        <f t="shared" si="0"/>
        <v>13810</v>
      </c>
      <c r="I8" s="487">
        <f t="shared" si="0"/>
        <v>11</v>
      </c>
      <c r="J8" s="471">
        <f t="shared" si="0"/>
        <v>1979</v>
      </c>
    </row>
    <row r="9" spans="1:10" ht="21" customHeight="1">
      <c r="A9" s="465" t="s">
        <v>48</v>
      </c>
      <c r="B9" s="486" t="s">
        <v>45</v>
      </c>
      <c r="C9" s="467">
        <v>3</v>
      </c>
      <c r="D9" s="467">
        <v>800</v>
      </c>
      <c r="E9" s="467">
        <v>1</v>
      </c>
      <c r="F9" s="467">
        <v>262</v>
      </c>
      <c r="G9" s="467">
        <v>15</v>
      </c>
      <c r="H9" s="680">
        <f>SUM(H10,H11)</f>
        <v>5721</v>
      </c>
      <c r="I9" s="467">
        <v>15</v>
      </c>
      <c r="J9" s="471">
        <v>5136</v>
      </c>
    </row>
    <row r="10" spans="1:10" ht="15">
      <c r="A10" s="465"/>
      <c r="B10" s="483" t="s">
        <v>46</v>
      </c>
      <c r="C10" s="489" t="s">
        <v>421</v>
      </c>
      <c r="D10" s="280" t="s">
        <v>421</v>
      </c>
      <c r="E10" s="489" t="s">
        <v>421</v>
      </c>
      <c r="F10" s="280" t="s">
        <v>421</v>
      </c>
      <c r="G10" s="489">
        <v>11</v>
      </c>
      <c r="H10" s="280">
        <f>SUM(H13,H24,H30,H37,H42)</f>
        <v>4815</v>
      </c>
      <c r="I10" s="489">
        <v>11</v>
      </c>
      <c r="J10" s="316">
        <v>4471</v>
      </c>
    </row>
    <row r="11" spans="1:10" ht="15">
      <c r="A11" s="465"/>
      <c r="B11" s="483" t="s">
        <v>47</v>
      </c>
      <c r="C11" s="489">
        <v>3</v>
      </c>
      <c r="D11" s="280">
        <f>D14+D25+D38</f>
        <v>800</v>
      </c>
      <c r="E11" s="489">
        <v>1</v>
      </c>
      <c r="F11" s="280">
        <v>262</v>
      </c>
      <c r="G11" s="489">
        <v>4</v>
      </c>
      <c r="H11" s="280">
        <f>SUM(H14,H31)</f>
        <v>906</v>
      </c>
      <c r="I11" s="489">
        <v>4</v>
      </c>
      <c r="J11" s="316">
        <v>665</v>
      </c>
    </row>
    <row r="12" spans="1:10" ht="21" customHeight="1">
      <c r="A12" s="479" t="s">
        <v>49</v>
      </c>
      <c r="B12" s="483" t="s">
        <v>45</v>
      </c>
      <c r="C12" s="472">
        <v>1</v>
      </c>
      <c r="D12" s="472">
        <v>84</v>
      </c>
      <c r="E12" s="489" t="s">
        <v>421</v>
      </c>
      <c r="F12" s="280" t="s">
        <v>421</v>
      </c>
      <c r="G12" s="472">
        <v>6</v>
      </c>
      <c r="H12" s="280">
        <v>2724</v>
      </c>
      <c r="I12" s="472">
        <v>5</v>
      </c>
      <c r="J12" s="316">
        <v>1060</v>
      </c>
    </row>
    <row r="13" spans="1:10" ht="15">
      <c r="A13" s="477"/>
      <c r="B13" s="483" t="s">
        <v>46</v>
      </c>
      <c r="C13" s="489" t="s">
        <v>421</v>
      </c>
      <c r="D13" s="280" t="s">
        <v>421</v>
      </c>
      <c r="E13" s="489" t="s">
        <v>421</v>
      </c>
      <c r="F13" s="280" t="s">
        <v>421</v>
      </c>
      <c r="G13" s="489">
        <v>3</v>
      </c>
      <c r="H13" s="280">
        <v>1927</v>
      </c>
      <c r="I13" s="489">
        <v>3</v>
      </c>
      <c r="J13" s="316">
        <v>639</v>
      </c>
    </row>
    <row r="14" spans="1:10" ht="15">
      <c r="A14" s="477"/>
      <c r="B14" s="483" t="s">
        <v>47</v>
      </c>
      <c r="C14" s="489">
        <v>1</v>
      </c>
      <c r="D14" s="280">
        <v>84</v>
      </c>
      <c r="E14" s="489" t="s">
        <v>421</v>
      </c>
      <c r="F14" s="280" t="s">
        <v>421</v>
      </c>
      <c r="G14" s="489">
        <v>3</v>
      </c>
      <c r="H14" s="280">
        <v>797</v>
      </c>
      <c r="I14" s="489">
        <v>2</v>
      </c>
      <c r="J14" s="316">
        <v>421</v>
      </c>
    </row>
    <row r="15" spans="1:10" ht="15">
      <c r="A15" s="478" t="s">
        <v>579</v>
      </c>
      <c r="B15" s="483" t="s">
        <v>46</v>
      </c>
      <c r="C15" s="489" t="s">
        <v>421</v>
      </c>
      <c r="D15" s="280" t="s">
        <v>421</v>
      </c>
      <c r="E15" s="489" t="s">
        <v>421</v>
      </c>
      <c r="F15" s="280" t="s">
        <v>421</v>
      </c>
      <c r="G15" s="489">
        <v>2</v>
      </c>
      <c r="H15" s="280">
        <v>640</v>
      </c>
      <c r="I15" s="489">
        <v>2</v>
      </c>
      <c r="J15" s="316">
        <v>187</v>
      </c>
    </row>
    <row r="16" spans="1:10" ht="15">
      <c r="A16" s="478" t="s">
        <v>606</v>
      </c>
      <c r="B16" s="483" t="s">
        <v>46</v>
      </c>
      <c r="C16" s="489" t="s">
        <v>421</v>
      </c>
      <c r="D16" s="280" t="s">
        <v>421</v>
      </c>
      <c r="E16" s="489" t="s">
        <v>421</v>
      </c>
      <c r="F16" s="280" t="s">
        <v>421</v>
      </c>
      <c r="G16" s="489">
        <v>1</v>
      </c>
      <c r="H16" s="280">
        <v>1287</v>
      </c>
      <c r="I16" s="489">
        <v>1</v>
      </c>
      <c r="J16" s="316">
        <v>452</v>
      </c>
    </row>
    <row r="17" spans="1:10" ht="15">
      <c r="A17" s="478" t="s">
        <v>607</v>
      </c>
      <c r="B17" s="483" t="s">
        <v>47</v>
      </c>
      <c r="C17" s="489" t="s">
        <v>421</v>
      </c>
      <c r="D17" s="280" t="s">
        <v>421</v>
      </c>
      <c r="E17" s="489" t="s">
        <v>421</v>
      </c>
      <c r="F17" s="280" t="s">
        <v>421</v>
      </c>
      <c r="G17" s="489" t="s">
        <v>421</v>
      </c>
      <c r="H17" s="280" t="s">
        <v>421</v>
      </c>
      <c r="I17" s="489">
        <v>1</v>
      </c>
      <c r="J17" s="316">
        <v>178</v>
      </c>
    </row>
    <row r="18" spans="1:10" ht="15">
      <c r="A18" s="478" t="s">
        <v>603</v>
      </c>
      <c r="B18" s="483" t="s">
        <v>47</v>
      </c>
      <c r="C18" s="490" t="s">
        <v>421</v>
      </c>
      <c r="D18" s="490" t="s">
        <v>421</v>
      </c>
      <c r="E18" s="489" t="s">
        <v>421</v>
      </c>
      <c r="F18" s="280" t="s">
        <v>421</v>
      </c>
      <c r="G18" s="489">
        <v>1</v>
      </c>
      <c r="H18" s="280">
        <v>80</v>
      </c>
      <c r="I18" s="489" t="s">
        <v>421</v>
      </c>
      <c r="J18" s="316" t="s">
        <v>421</v>
      </c>
    </row>
    <row r="19" spans="1:10" ht="15">
      <c r="A19" s="478" t="s">
        <v>55</v>
      </c>
      <c r="B19" s="483" t="s">
        <v>47</v>
      </c>
      <c r="C19" s="482" t="s">
        <v>421</v>
      </c>
      <c r="D19" s="472" t="s">
        <v>421</v>
      </c>
      <c r="E19" s="489" t="s">
        <v>421</v>
      </c>
      <c r="F19" s="280" t="s">
        <v>421</v>
      </c>
      <c r="G19" s="472">
        <v>1</v>
      </c>
      <c r="H19" s="280">
        <v>692</v>
      </c>
      <c r="I19" s="489" t="s">
        <v>421</v>
      </c>
      <c r="J19" s="316" t="s">
        <v>421</v>
      </c>
    </row>
    <row r="20" spans="1:10" ht="15">
      <c r="A20" s="478" t="s">
        <v>608</v>
      </c>
      <c r="B20" s="483" t="s">
        <v>47</v>
      </c>
      <c r="C20" s="489" t="s">
        <v>421</v>
      </c>
      <c r="D20" s="280" t="s">
        <v>421</v>
      </c>
      <c r="E20" s="489" t="s">
        <v>421</v>
      </c>
      <c r="F20" s="280" t="s">
        <v>421</v>
      </c>
      <c r="G20" s="472">
        <v>1</v>
      </c>
      <c r="H20" s="280">
        <v>25</v>
      </c>
      <c r="I20" s="489" t="s">
        <v>421</v>
      </c>
      <c r="J20" s="316" t="s">
        <v>421</v>
      </c>
    </row>
    <row r="21" spans="1:10" ht="15">
      <c r="A21" s="478" t="s">
        <v>606</v>
      </c>
      <c r="B21" s="483" t="s">
        <v>47</v>
      </c>
      <c r="C21" s="472">
        <v>1</v>
      </c>
      <c r="D21" s="472">
        <v>84</v>
      </c>
      <c r="E21" s="489" t="s">
        <v>421</v>
      </c>
      <c r="F21" s="280" t="s">
        <v>421</v>
      </c>
      <c r="G21" s="489" t="s">
        <v>421</v>
      </c>
      <c r="H21" s="280" t="s">
        <v>421</v>
      </c>
      <c r="I21" s="489" t="s">
        <v>421</v>
      </c>
      <c r="J21" s="316" t="s">
        <v>421</v>
      </c>
    </row>
    <row r="22" spans="1:10" ht="15">
      <c r="A22" s="478" t="s">
        <v>609</v>
      </c>
      <c r="B22" s="483" t="s">
        <v>47</v>
      </c>
      <c r="C22" s="489" t="s">
        <v>421</v>
      </c>
      <c r="D22" s="280" t="s">
        <v>421</v>
      </c>
      <c r="E22" s="489" t="s">
        <v>421</v>
      </c>
      <c r="F22" s="280" t="s">
        <v>421</v>
      </c>
      <c r="G22" s="489" t="s">
        <v>421</v>
      </c>
      <c r="H22" s="280" t="s">
        <v>421</v>
      </c>
      <c r="I22" s="472">
        <v>1</v>
      </c>
      <c r="J22" s="316">
        <v>243</v>
      </c>
    </row>
    <row r="23" spans="1:10" ht="21" customHeight="1">
      <c r="A23" s="479" t="s">
        <v>67</v>
      </c>
      <c r="B23" s="483" t="s">
        <v>45</v>
      </c>
      <c r="C23" s="472">
        <v>1</v>
      </c>
      <c r="D23" s="472">
        <v>668</v>
      </c>
      <c r="E23" s="489" t="s">
        <v>421</v>
      </c>
      <c r="F23" s="280" t="s">
        <v>421</v>
      </c>
      <c r="G23" s="472">
        <v>1</v>
      </c>
      <c r="H23" s="280">
        <v>39</v>
      </c>
      <c r="I23" s="489" t="s">
        <v>421</v>
      </c>
      <c r="J23" s="316" t="s">
        <v>421</v>
      </c>
    </row>
    <row r="24" spans="1:10" ht="15">
      <c r="A24" s="477"/>
      <c r="B24" s="483" t="s">
        <v>46</v>
      </c>
      <c r="C24" s="489" t="s">
        <v>421</v>
      </c>
      <c r="D24" s="280" t="s">
        <v>421</v>
      </c>
      <c r="E24" s="489" t="s">
        <v>421</v>
      </c>
      <c r="F24" s="280" t="s">
        <v>421</v>
      </c>
      <c r="G24" s="489">
        <v>1</v>
      </c>
      <c r="H24" s="280">
        <v>39</v>
      </c>
      <c r="I24" s="489" t="s">
        <v>421</v>
      </c>
      <c r="J24" s="316" t="s">
        <v>421</v>
      </c>
    </row>
    <row r="25" spans="1:10" ht="15">
      <c r="A25" s="477"/>
      <c r="B25" s="483" t="s">
        <v>47</v>
      </c>
      <c r="C25" s="489">
        <v>1</v>
      </c>
      <c r="D25" s="280">
        <v>668</v>
      </c>
      <c r="E25" s="489" t="s">
        <v>421</v>
      </c>
      <c r="F25" s="280" t="s">
        <v>421</v>
      </c>
      <c r="G25" s="489" t="s">
        <v>421</v>
      </c>
      <c r="H25" s="280" t="s">
        <v>421</v>
      </c>
      <c r="I25" s="489" t="s">
        <v>421</v>
      </c>
      <c r="J25" s="316" t="s">
        <v>421</v>
      </c>
    </row>
    <row r="26" spans="1:10" ht="15">
      <c r="A26" s="478" t="s">
        <v>610</v>
      </c>
      <c r="B26" s="483" t="s">
        <v>45</v>
      </c>
      <c r="C26" s="472">
        <v>1</v>
      </c>
      <c r="D26" s="472">
        <v>668</v>
      </c>
      <c r="E26" s="489" t="s">
        <v>421</v>
      </c>
      <c r="F26" s="280" t="s">
        <v>421</v>
      </c>
      <c r="G26" s="472">
        <v>1</v>
      </c>
      <c r="H26" s="280">
        <v>39</v>
      </c>
      <c r="I26" s="489" t="s">
        <v>421</v>
      </c>
      <c r="J26" s="316" t="s">
        <v>421</v>
      </c>
    </row>
    <row r="27" spans="1:10" ht="15">
      <c r="A27" s="478"/>
      <c r="B27" s="483" t="s">
        <v>46</v>
      </c>
      <c r="C27" s="489" t="s">
        <v>421</v>
      </c>
      <c r="D27" s="280" t="s">
        <v>421</v>
      </c>
      <c r="E27" s="489" t="s">
        <v>421</v>
      </c>
      <c r="F27" s="280" t="s">
        <v>421</v>
      </c>
      <c r="G27" s="472">
        <v>1</v>
      </c>
      <c r="H27" s="280">
        <v>39</v>
      </c>
      <c r="I27" s="489" t="s">
        <v>421</v>
      </c>
      <c r="J27" s="316" t="s">
        <v>421</v>
      </c>
    </row>
    <row r="28" spans="1:10" ht="15">
      <c r="A28" s="478"/>
      <c r="B28" s="483" t="s">
        <v>47</v>
      </c>
      <c r="C28" s="472">
        <v>1</v>
      </c>
      <c r="D28" s="472">
        <v>668</v>
      </c>
      <c r="E28" s="489" t="s">
        <v>421</v>
      </c>
      <c r="F28" s="280" t="s">
        <v>421</v>
      </c>
      <c r="G28" s="482" t="s">
        <v>421</v>
      </c>
      <c r="H28" s="280" t="s">
        <v>421</v>
      </c>
      <c r="I28" s="489" t="s">
        <v>421</v>
      </c>
      <c r="J28" s="316" t="s">
        <v>421</v>
      </c>
    </row>
    <row r="29" spans="1:10" ht="21" customHeight="1">
      <c r="A29" s="479" t="s">
        <v>75</v>
      </c>
      <c r="B29" s="483" t="s">
        <v>45</v>
      </c>
      <c r="C29" s="489" t="s">
        <v>421</v>
      </c>
      <c r="D29" s="280" t="s">
        <v>421</v>
      </c>
      <c r="E29" s="472">
        <v>1</v>
      </c>
      <c r="F29" s="472">
        <v>262</v>
      </c>
      <c r="G29" s="489">
        <v>3</v>
      </c>
      <c r="H29" s="280">
        <v>854</v>
      </c>
      <c r="I29" s="472">
        <v>8</v>
      </c>
      <c r="J29" s="316">
        <v>3857</v>
      </c>
    </row>
    <row r="30" spans="1:10" ht="15">
      <c r="A30" s="477"/>
      <c r="B30" s="483" t="s">
        <v>46</v>
      </c>
      <c r="C30" s="489" t="s">
        <v>421</v>
      </c>
      <c r="D30" s="280" t="s">
        <v>421</v>
      </c>
      <c r="E30" s="489" t="s">
        <v>421</v>
      </c>
      <c r="F30" s="280" t="s">
        <v>421</v>
      </c>
      <c r="G30" s="489">
        <v>2</v>
      </c>
      <c r="H30" s="280">
        <v>745</v>
      </c>
      <c r="I30" s="489">
        <v>6</v>
      </c>
      <c r="J30" s="316">
        <v>3613</v>
      </c>
    </row>
    <row r="31" spans="1:10" ht="15">
      <c r="A31" s="477"/>
      <c r="B31" s="483" t="s">
        <v>47</v>
      </c>
      <c r="C31" s="489" t="s">
        <v>421</v>
      </c>
      <c r="D31" s="280" t="s">
        <v>421</v>
      </c>
      <c r="E31" s="489">
        <v>1</v>
      </c>
      <c r="F31" s="280">
        <v>262</v>
      </c>
      <c r="G31" s="489">
        <v>1</v>
      </c>
      <c r="H31" s="280">
        <v>109</v>
      </c>
      <c r="I31" s="489">
        <v>2</v>
      </c>
      <c r="J31" s="316">
        <v>244</v>
      </c>
    </row>
    <row r="32" spans="1:10" ht="15">
      <c r="A32" s="478" t="s">
        <v>611</v>
      </c>
      <c r="B32" s="483" t="s">
        <v>46</v>
      </c>
      <c r="C32" s="489" t="s">
        <v>421</v>
      </c>
      <c r="D32" s="280" t="s">
        <v>421</v>
      </c>
      <c r="E32" s="489" t="s">
        <v>421</v>
      </c>
      <c r="F32" s="280" t="s">
        <v>421</v>
      </c>
      <c r="G32" s="489">
        <v>2</v>
      </c>
      <c r="H32" s="280">
        <v>745</v>
      </c>
      <c r="I32" s="489">
        <v>6</v>
      </c>
      <c r="J32" s="316">
        <v>3613</v>
      </c>
    </row>
    <row r="33" spans="1:10" ht="15">
      <c r="A33" s="478" t="s">
        <v>77</v>
      </c>
      <c r="B33" s="483" t="s">
        <v>47</v>
      </c>
      <c r="C33" s="489" t="s">
        <v>421</v>
      </c>
      <c r="D33" s="280" t="s">
        <v>421</v>
      </c>
      <c r="E33" s="489" t="s">
        <v>421</v>
      </c>
      <c r="F33" s="280" t="s">
        <v>421</v>
      </c>
      <c r="G33" s="489" t="s">
        <v>421</v>
      </c>
      <c r="H33" s="280" t="s">
        <v>421</v>
      </c>
      <c r="I33" s="489">
        <v>1</v>
      </c>
      <c r="J33" s="316">
        <v>132</v>
      </c>
    </row>
    <row r="34" spans="1:10" ht="15">
      <c r="A34" s="478" t="s">
        <v>580</v>
      </c>
      <c r="B34" s="483" t="s">
        <v>47</v>
      </c>
      <c r="C34" s="489" t="s">
        <v>421</v>
      </c>
      <c r="D34" s="280" t="s">
        <v>421</v>
      </c>
      <c r="E34" s="472">
        <v>1</v>
      </c>
      <c r="F34" s="280">
        <v>262</v>
      </c>
      <c r="G34" s="489" t="s">
        <v>421</v>
      </c>
      <c r="H34" s="280" t="s">
        <v>421</v>
      </c>
      <c r="I34" s="489">
        <v>1</v>
      </c>
      <c r="J34" s="316">
        <v>112</v>
      </c>
    </row>
    <row r="35" spans="1:10" ht="15">
      <c r="A35" s="478" t="s">
        <v>79</v>
      </c>
      <c r="B35" s="483" t="s">
        <v>47</v>
      </c>
      <c r="C35" s="489" t="s">
        <v>421</v>
      </c>
      <c r="D35" s="280" t="s">
        <v>421</v>
      </c>
      <c r="E35" s="491" t="s">
        <v>421</v>
      </c>
      <c r="F35" s="280" t="s">
        <v>421</v>
      </c>
      <c r="G35" s="472">
        <v>1</v>
      </c>
      <c r="H35" s="280">
        <v>109</v>
      </c>
      <c r="I35" s="489" t="s">
        <v>421</v>
      </c>
      <c r="J35" s="316" t="s">
        <v>421</v>
      </c>
    </row>
    <row r="36" spans="1:10" ht="21" customHeight="1">
      <c r="A36" s="479" t="s">
        <v>82</v>
      </c>
      <c r="B36" s="483" t="s">
        <v>45</v>
      </c>
      <c r="C36" s="489">
        <v>1</v>
      </c>
      <c r="D36" s="280">
        <v>48</v>
      </c>
      <c r="E36" s="489" t="s">
        <v>421</v>
      </c>
      <c r="F36" s="280" t="s">
        <v>421</v>
      </c>
      <c r="G36" s="489">
        <v>2</v>
      </c>
      <c r="H36" s="280">
        <v>534</v>
      </c>
      <c r="I36" s="489" t="s">
        <v>421</v>
      </c>
      <c r="J36" s="316" t="s">
        <v>421</v>
      </c>
    </row>
    <row r="37" spans="1:10" ht="15">
      <c r="A37" s="477"/>
      <c r="B37" s="483" t="s">
        <v>46</v>
      </c>
      <c r="C37" s="489" t="s">
        <v>421</v>
      </c>
      <c r="D37" s="280" t="s">
        <v>421</v>
      </c>
      <c r="E37" s="489" t="s">
        <v>421</v>
      </c>
      <c r="F37" s="280" t="s">
        <v>421</v>
      </c>
      <c r="G37" s="489">
        <v>2</v>
      </c>
      <c r="H37" s="280">
        <v>534</v>
      </c>
      <c r="I37" s="489" t="s">
        <v>421</v>
      </c>
      <c r="J37" s="316" t="s">
        <v>421</v>
      </c>
    </row>
    <row r="38" spans="1:10" ht="15">
      <c r="A38" s="477"/>
      <c r="B38" s="483" t="s">
        <v>47</v>
      </c>
      <c r="C38" s="489">
        <v>1</v>
      </c>
      <c r="D38" s="280">
        <v>48</v>
      </c>
      <c r="E38" s="489" t="s">
        <v>421</v>
      </c>
      <c r="F38" s="280" t="s">
        <v>421</v>
      </c>
      <c r="G38" s="489" t="s">
        <v>421</v>
      </c>
      <c r="H38" s="280" t="s">
        <v>421</v>
      </c>
      <c r="I38" s="489" t="s">
        <v>421</v>
      </c>
      <c r="J38" s="316" t="s">
        <v>421</v>
      </c>
    </row>
    <row r="39" spans="1:10" ht="15">
      <c r="A39" s="478" t="s">
        <v>83</v>
      </c>
      <c r="B39" s="483" t="s">
        <v>46</v>
      </c>
      <c r="C39" s="489" t="s">
        <v>421</v>
      </c>
      <c r="D39" s="280" t="s">
        <v>421</v>
      </c>
      <c r="E39" s="489" t="s">
        <v>421</v>
      </c>
      <c r="F39" s="280" t="s">
        <v>421</v>
      </c>
      <c r="G39" s="489">
        <v>2</v>
      </c>
      <c r="H39" s="280">
        <v>534</v>
      </c>
      <c r="I39" s="489" t="s">
        <v>421</v>
      </c>
      <c r="J39" s="316" t="s">
        <v>421</v>
      </c>
    </row>
    <row r="40" spans="1:10" ht="15">
      <c r="A40" s="478" t="s">
        <v>83</v>
      </c>
      <c r="B40" s="483" t="s">
        <v>47</v>
      </c>
      <c r="C40" s="489">
        <v>1</v>
      </c>
      <c r="D40" s="280">
        <v>48</v>
      </c>
      <c r="E40" s="489" t="s">
        <v>421</v>
      </c>
      <c r="F40" s="280" t="s">
        <v>421</v>
      </c>
      <c r="G40" s="489" t="s">
        <v>421</v>
      </c>
      <c r="H40" s="280" t="s">
        <v>421</v>
      </c>
      <c r="I40" s="489" t="s">
        <v>421</v>
      </c>
      <c r="J40" s="316" t="s">
        <v>421</v>
      </c>
    </row>
    <row r="41" spans="1:10" ht="15">
      <c r="A41" s="484" t="s">
        <v>564</v>
      </c>
      <c r="B41" s="483"/>
      <c r="C41" s="489"/>
      <c r="D41" s="280"/>
      <c r="E41" s="489"/>
      <c r="F41" s="280"/>
      <c r="G41" s="489"/>
      <c r="H41" s="280"/>
      <c r="I41" s="489"/>
      <c r="J41" s="316"/>
    </row>
    <row r="42" spans="1:10" ht="15">
      <c r="A42" s="479" t="s">
        <v>52</v>
      </c>
      <c r="B42" s="483" t="s">
        <v>46</v>
      </c>
      <c r="C42" s="489" t="s">
        <v>421</v>
      </c>
      <c r="D42" s="280" t="s">
        <v>421</v>
      </c>
      <c r="E42" s="489" t="s">
        <v>421</v>
      </c>
      <c r="F42" s="280" t="s">
        <v>421</v>
      </c>
      <c r="G42" s="489">
        <v>3</v>
      </c>
      <c r="H42" s="280">
        <v>1570</v>
      </c>
      <c r="I42" s="489">
        <v>2</v>
      </c>
      <c r="J42" s="316">
        <v>219</v>
      </c>
    </row>
    <row r="43" spans="1:10" ht="21" customHeight="1">
      <c r="A43" s="492" t="s">
        <v>90</v>
      </c>
      <c r="B43" s="486" t="s">
        <v>45</v>
      </c>
      <c r="C43" s="487">
        <v>3</v>
      </c>
      <c r="D43" s="488">
        <v>475</v>
      </c>
      <c r="E43" s="487">
        <v>2</v>
      </c>
      <c r="F43" s="488">
        <v>134</v>
      </c>
      <c r="G43" s="487">
        <v>39</v>
      </c>
      <c r="H43" s="488">
        <v>20226</v>
      </c>
      <c r="I43" s="487">
        <v>8</v>
      </c>
      <c r="J43" s="471">
        <v>8227</v>
      </c>
    </row>
    <row r="44" spans="1:10" ht="15">
      <c r="A44" s="479"/>
      <c r="B44" s="483" t="s">
        <v>46</v>
      </c>
      <c r="C44" s="489" t="s">
        <v>421</v>
      </c>
      <c r="D44" s="280" t="s">
        <v>421</v>
      </c>
      <c r="E44" s="489">
        <f>SUM(E47)</f>
        <v>1</v>
      </c>
      <c r="F44" s="280">
        <v>103</v>
      </c>
      <c r="G44" s="489">
        <f>SUM(G47,G60,G65,G72,G84,G85)</f>
        <v>24</v>
      </c>
      <c r="H44" s="280">
        <f>SUM(H47,H60,H65,H72,H84,H85)</f>
        <v>12781</v>
      </c>
      <c r="I44" s="489">
        <v>7</v>
      </c>
      <c r="J44" s="316">
        <v>8085</v>
      </c>
    </row>
    <row r="45" spans="1:10" ht="15">
      <c r="A45" s="479"/>
      <c r="B45" s="483" t="s">
        <v>47</v>
      </c>
      <c r="C45" s="489">
        <f>SUM(C48,C66,C79)</f>
        <v>3</v>
      </c>
      <c r="D45" s="280">
        <f>SUM(D48,D66,D79)</f>
        <v>475</v>
      </c>
      <c r="E45" s="489">
        <f>SUM(E55)</f>
        <v>1</v>
      </c>
      <c r="F45" s="280">
        <v>31</v>
      </c>
      <c r="G45" s="489">
        <f>SUM(G48,G55,G61,G66,G73,G79)</f>
        <v>15</v>
      </c>
      <c r="H45" s="280">
        <v>7445</v>
      </c>
      <c r="I45" s="489">
        <f>SUM(I55)</f>
        <v>1</v>
      </c>
      <c r="J45" s="316">
        <v>142</v>
      </c>
    </row>
    <row r="46" spans="1:10" ht="21" customHeight="1">
      <c r="A46" s="479" t="s">
        <v>91</v>
      </c>
      <c r="B46" s="483" t="s">
        <v>45</v>
      </c>
      <c r="C46" s="472">
        <v>1</v>
      </c>
      <c r="D46" s="280">
        <v>385</v>
      </c>
      <c r="E46" s="489">
        <v>1</v>
      </c>
      <c r="F46" s="280">
        <v>103</v>
      </c>
      <c r="G46" s="489">
        <v>7</v>
      </c>
      <c r="H46" s="280">
        <v>1115</v>
      </c>
      <c r="I46" s="489" t="s">
        <v>421</v>
      </c>
      <c r="J46" s="316" t="s">
        <v>421</v>
      </c>
    </row>
    <row r="47" spans="1:10" ht="15">
      <c r="A47" s="477"/>
      <c r="B47" s="483" t="s">
        <v>46</v>
      </c>
      <c r="C47" s="489" t="s">
        <v>421</v>
      </c>
      <c r="D47" s="280" t="s">
        <v>421</v>
      </c>
      <c r="E47" s="489">
        <v>1</v>
      </c>
      <c r="F47" s="280">
        <v>103</v>
      </c>
      <c r="G47" s="489">
        <v>4</v>
      </c>
      <c r="H47" s="280">
        <v>781</v>
      </c>
      <c r="I47" s="489" t="s">
        <v>421</v>
      </c>
      <c r="J47" s="316" t="s">
        <v>421</v>
      </c>
    </row>
    <row r="48" spans="1:10" ht="15">
      <c r="A48" s="477"/>
      <c r="B48" s="483" t="s">
        <v>47</v>
      </c>
      <c r="C48" s="489">
        <v>1</v>
      </c>
      <c r="D48" s="280">
        <v>385</v>
      </c>
      <c r="E48" s="489" t="s">
        <v>421</v>
      </c>
      <c r="F48" s="280" t="s">
        <v>421</v>
      </c>
      <c r="G48" s="489">
        <v>3</v>
      </c>
      <c r="H48" s="280">
        <v>334</v>
      </c>
      <c r="I48" s="489" t="s">
        <v>421</v>
      </c>
      <c r="J48" s="316" t="s">
        <v>421</v>
      </c>
    </row>
    <row r="49" spans="1:10" ht="15">
      <c r="A49" s="493" t="s">
        <v>92</v>
      </c>
      <c r="B49" s="483" t="s">
        <v>46</v>
      </c>
      <c r="C49" s="489" t="s">
        <v>421</v>
      </c>
      <c r="D49" s="280" t="s">
        <v>421</v>
      </c>
      <c r="E49" s="489">
        <v>1</v>
      </c>
      <c r="F49" s="280">
        <v>103</v>
      </c>
      <c r="G49" s="489">
        <v>2</v>
      </c>
      <c r="H49" s="280">
        <v>443</v>
      </c>
      <c r="I49" s="489" t="s">
        <v>421</v>
      </c>
      <c r="J49" s="316" t="s">
        <v>421</v>
      </c>
    </row>
    <row r="50" spans="1:10" ht="15">
      <c r="A50" s="493" t="s">
        <v>612</v>
      </c>
      <c r="B50" s="483" t="s">
        <v>47</v>
      </c>
      <c r="C50" s="489" t="s">
        <v>421</v>
      </c>
      <c r="D50" s="280" t="s">
        <v>421</v>
      </c>
      <c r="E50" s="489" t="s">
        <v>421</v>
      </c>
      <c r="F50" s="280" t="s">
        <v>421</v>
      </c>
      <c r="G50" s="489">
        <v>1</v>
      </c>
      <c r="H50" s="280">
        <v>92</v>
      </c>
      <c r="I50" s="489" t="s">
        <v>421</v>
      </c>
      <c r="J50" s="316" t="s">
        <v>421</v>
      </c>
    </row>
    <row r="51" spans="1:10" ht="15">
      <c r="A51" s="493" t="s">
        <v>99</v>
      </c>
      <c r="B51" s="483" t="s">
        <v>47</v>
      </c>
      <c r="C51" s="489">
        <v>1</v>
      </c>
      <c r="D51" s="280">
        <v>385</v>
      </c>
      <c r="E51" s="489" t="s">
        <v>421</v>
      </c>
      <c r="F51" s="280" t="s">
        <v>421</v>
      </c>
      <c r="G51" s="489">
        <v>2</v>
      </c>
      <c r="H51" s="280">
        <v>242</v>
      </c>
      <c r="I51" s="489" t="s">
        <v>421</v>
      </c>
      <c r="J51" s="316" t="s">
        <v>421</v>
      </c>
    </row>
    <row r="52" spans="1:10" ht="15">
      <c r="A52" s="493" t="s">
        <v>613</v>
      </c>
      <c r="B52" s="483" t="s">
        <v>45</v>
      </c>
      <c r="C52" s="489" t="s">
        <v>421</v>
      </c>
      <c r="D52" s="280" t="s">
        <v>421</v>
      </c>
      <c r="E52" s="489" t="s">
        <v>421</v>
      </c>
      <c r="F52" s="280" t="s">
        <v>421</v>
      </c>
      <c r="G52" s="489">
        <v>2</v>
      </c>
      <c r="H52" s="280">
        <v>338</v>
      </c>
      <c r="I52" s="489" t="s">
        <v>421</v>
      </c>
      <c r="J52" s="316" t="s">
        <v>421</v>
      </c>
    </row>
    <row r="53" spans="1:10" ht="15">
      <c r="A53" s="493"/>
      <c r="B53" s="483" t="s">
        <v>46</v>
      </c>
      <c r="C53" s="489" t="s">
        <v>421</v>
      </c>
      <c r="D53" s="280" t="s">
        <v>421</v>
      </c>
      <c r="E53" s="489" t="s">
        <v>421</v>
      </c>
      <c r="F53" s="280" t="s">
        <v>421</v>
      </c>
      <c r="G53" s="489">
        <v>2</v>
      </c>
      <c r="H53" s="280">
        <v>338</v>
      </c>
      <c r="I53" s="489" t="s">
        <v>421</v>
      </c>
      <c r="J53" s="316" t="s">
        <v>421</v>
      </c>
    </row>
    <row r="54" spans="1:10" ht="21" customHeight="1">
      <c r="A54" s="479" t="s">
        <v>105</v>
      </c>
      <c r="B54" s="483" t="s">
        <v>45</v>
      </c>
      <c r="C54" s="489" t="s">
        <v>421</v>
      </c>
      <c r="D54" s="280" t="s">
        <v>421</v>
      </c>
      <c r="E54" s="489">
        <v>1</v>
      </c>
      <c r="F54" s="280">
        <v>31</v>
      </c>
      <c r="G54" s="489">
        <v>2</v>
      </c>
      <c r="H54" s="280">
        <v>1144</v>
      </c>
      <c r="I54" s="489">
        <v>1</v>
      </c>
      <c r="J54" s="316">
        <v>142</v>
      </c>
    </row>
    <row r="55" spans="1:10" ht="15">
      <c r="A55" s="477"/>
      <c r="B55" s="483" t="s">
        <v>47</v>
      </c>
      <c r="C55" s="489" t="s">
        <v>421</v>
      </c>
      <c r="D55" s="280" t="s">
        <v>421</v>
      </c>
      <c r="E55" s="489">
        <v>1</v>
      </c>
      <c r="F55" s="280">
        <v>31</v>
      </c>
      <c r="G55" s="489">
        <v>2</v>
      </c>
      <c r="H55" s="280">
        <v>1144</v>
      </c>
      <c r="I55" s="489">
        <v>1</v>
      </c>
      <c r="J55" s="316">
        <v>142</v>
      </c>
    </row>
    <row r="56" spans="1:10" ht="15">
      <c r="A56" s="493" t="s">
        <v>108</v>
      </c>
      <c r="B56" s="483" t="s">
        <v>47</v>
      </c>
      <c r="C56" s="489" t="s">
        <v>421</v>
      </c>
      <c r="D56" s="280" t="s">
        <v>421</v>
      </c>
      <c r="E56" s="489">
        <v>1</v>
      </c>
      <c r="F56" s="280">
        <v>31</v>
      </c>
      <c r="G56" s="489">
        <v>1</v>
      </c>
      <c r="H56" s="280">
        <v>43</v>
      </c>
      <c r="I56" s="489" t="s">
        <v>421</v>
      </c>
      <c r="J56" s="316" t="s">
        <v>421</v>
      </c>
    </row>
    <row r="57" spans="1:10" ht="15">
      <c r="A57" s="511" t="s">
        <v>614</v>
      </c>
      <c r="B57" s="483" t="s">
        <v>47</v>
      </c>
      <c r="C57" s="489" t="s">
        <v>421</v>
      </c>
      <c r="D57" s="280" t="s">
        <v>421</v>
      </c>
      <c r="E57" s="489" t="s">
        <v>421</v>
      </c>
      <c r="F57" s="280" t="s">
        <v>421</v>
      </c>
      <c r="G57" s="489" t="s">
        <v>421</v>
      </c>
      <c r="H57" s="280" t="s">
        <v>421</v>
      </c>
      <c r="I57" s="472">
        <v>1</v>
      </c>
      <c r="J57" s="316">
        <v>142</v>
      </c>
    </row>
    <row r="58" spans="1:10" ht="15">
      <c r="A58" s="511" t="s">
        <v>615</v>
      </c>
      <c r="B58" s="483" t="s">
        <v>47</v>
      </c>
      <c r="C58" s="489" t="s">
        <v>421</v>
      </c>
      <c r="D58" s="280" t="s">
        <v>421</v>
      </c>
      <c r="E58" s="489" t="s">
        <v>421</v>
      </c>
      <c r="F58" s="280" t="s">
        <v>421</v>
      </c>
      <c r="G58" s="489">
        <v>1</v>
      </c>
      <c r="H58" s="280">
        <v>1101</v>
      </c>
      <c r="I58" s="491" t="s">
        <v>421</v>
      </c>
      <c r="J58" s="316" t="s">
        <v>421</v>
      </c>
    </row>
    <row r="59" spans="1:10" ht="21" customHeight="1">
      <c r="A59" s="479" t="s">
        <v>118</v>
      </c>
      <c r="B59" s="483" t="s">
        <v>45</v>
      </c>
      <c r="C59" s="489" t="s">
        <v>421</v>
      </c>
      <c r="D59" s="280" t="s">
        <v>421</v>
      </c>
      <c r="E59" s="489" t="s">
        <v>421</v>
      </c>
      <c r="F59" s="280" t="s">
        <v>421</v>
      </c>
      <c r="G59" s="489">
        <v>3</v>
      </c>
      <c r="H59" s="280">
        <v>1826</v>
      </c>
      <c r="I59" s="489" t="s">
        <v>421</v>
      </c>
      <c r="J59" s="316" t="s">
        <v>421</v>
      </c>
    </row>
    <row r="60" spans="1:10" ht="15">
      <c r="A60" s="479"/>
      <c r="B60" s="483" t="s">
        <v>46</v>
      </c>
      <c r="C60" s="489" t="s">
        <v>421</v>
      </c>
      <c r="D60" s="280" t="s">
        <v>421</v>
      </c>
      <c r="E60" s="489" t="s">
        <v>421</v>
      </c>
      <c r="F60" s="280" t="s">
        <v>421</v>
      </c>
      <c r="G60" s="489">
        <v>2</v>
      </c>
      <c r="H60" s="280">
        <v>278</v>
      </c>
      <c r="I60" s="489" t="s">
        <v>421</v>
      </c>
      <c r="J60" s="316" t="s">
        <v>421</v>
      </c>
    </row>
    <row r="61" spans="1:10" ht="15">
      <c r="A61" s="477"/>
      <c r="B61" s="483" t="s">
        <v>47</v>
      </c>
      <c r="C61" s="489" t="s">
        <v>421</v>
      </c>
      <c r="D61" s="280" t="s">
        <v>421</v>
      </c>
      <c r="E61" s="489" t="s">
        <v>421</v>
      </c>
      <c r="F61" s="280" t="s">
        <v>421</v>
      </c>
      <c r="G61" s="489">
        <v>1</v>
      </c>
      <c r="H61" s="280">
        <v>1548</v>
      </c>
      <c r="I61" s="489" t="s">
        <v>421</v>
      </c>
      <c r="J61" s="316" t="s">
        <v>421</v>
      </c>
    </row>
    <row r="62" spans="1:10" ht="15">
      <c r="A62" s="478" t="s">
        <v>616</v>
      </c>
      <c r="B62" s="483" t="s">
        <v>46</v>
      </c>
      <c r="C62" s="489" t="s">
        <v>421</v>
      </c>
      <c r="D62" s="280" t="s">
        <v>421</v>
      </c>
      <c r="E62" s="489" t="s">
        <v>421</v>
      </c>
      <c r="F62" s="280" t="s">
        <v>421</v>
      </c>
      <c r="G62" s="489">
        <v>2</v>
      </c>
      <c r="H62" s="280">
        <v>278</v>
      </c>
      <c r="I62" s="489" t="s">
        <v>421</v>
      </c>
      <c r="J62" s="316" t="s">
        <v>421</v>
      </c>
    </row>
    <row r="63" spans="1:10" ht="15">
      <c r="A63" s="478" t="s">
        <v>617</v>
      </c>
      <c r="B63" s="483" t="s">
        <v>47</v>
      </c>
      <c r="C63" s="489" t="s">
        <v>421</v>
      </c>
      <c r="D63" s="280" t="s">
        <v>421</v>
      </c>
      <c r="E63" s="489" t="s">
        <v>421</v>
      </c>
      <c r="F63" s="280" t="s">
        <v>421</v>
      </c>
      <c r="G63" s="489">
        <v>1</v>
      </c>
      <c r="H63" s="280">
        <v>1548</v>
      </c>
      <c r="I63" s="489" t="s">
        <v>421</v>
      </c>
      <c r="J63" s="316" t="s">
        <v>421</v>
      </c>
    </row>
    <row r="64" spans="1:10" ht="21" customHeight="1">
      <c r="A64" s="479" t="s">
        <v>126</v>
      </c>
      <c r="B64" s="483" t="s">
        <v>45</v>
      </c>
      <c r="C64" s="489">
        <v>1</v>
      </c>
      <c r="D64" s="280">
        <v>50</v>
      </c>
      <c r="E64" s="489" t="s">
        <v>421</v>
      </c>
      <c r="F64" s="280" t="s">
        <v>421</v>
      </c>
      <c r="G64" s="489">
        <v>6</v>
      </c>
      <c r="H64" s="280">
        <v>2365</v>
      </c>
      <c r="I64" s="489" t="s">
        <v>421</v>
      </c>
      <c r="J64" s="316" t="s">
        <v>421</v>
      </c>
    </row>
    <row r="65" spans="1:10" ht="15">
      <c r="A65" s="477"/>
      <c r="B65" s="483" t="s">
        <v>46</v>
      </c>
      <c r="C65" s="489" t="s">
        <v>421</v>
      </c>
      <c r="D65" s="280" t="s">
        <v>421</v>
      </c>
      <c r="E65" s="489" t="s">
        <v>421</v>
      </c>
      <c r="F65" s="280" t="s">
        <v>421</v>
      </c>
      <c r="G65" s="489">
        <v>3</v>
      </c>
      <c r="H65" s="280">
        <v>1098</v>
      </c>
      <c r="I65" s="489" t="s">
        <v>421</v>
      </c>
      <c r="J65" s="316" t="s">
        <v>421</v>
      </c>
    </row>
    <row r="66" spans="1:10" ht="15">
      <c r="A66" s="477"/>
      <c r="B66" s="483" t="s">
        <v>47</v>
      </c>
      <c r="C66" s="489">
        <v>1</v>
      </c>
      <c r="D66" s="280">
        <v>50</v>
      </c>
      <c r="E66" s="489" t="s">
        <v>421</v>
      </c>
      <c r="F66" s="280" t="s">
        <v>421</v>
      </c>
      <c r="G66" s="489">
        <f>SUM(G68,G69,G70)</f>
        <v>3</v>
      </c>
      <c r="H66" s="280">
        <f>SUM(H68,H69,H70)</f>
        <v>1267</v>
      </c>
      <c r="I66" s="489" t="s">
        <v>421</v>
      </c>
      <c r="J66" s="316" t="s">
        <v>421</v>
      </c>
    </row>
    <row r="67" spans="1:10" ht="15">
      <c r="A67" s="478" t="s">
        <v>618</v>
      </c>
      <c r="B67" s="483" t="s">
        <v>46</v>
      </c>
      <c r="C67" s="489" t="s">
        <v>421</v>
      </c>
      <c r="D67" s="280" t="s">
        <v>421</v>
      </c>
      <c r="E67" s="489" t="s">
        <v>421</v>
      </c>
      <c r="F67" s="280" t="s">
        <v>421</v>
      </c>
      <c r="G67" s="489">
        <v>3</v>
      </c>
      <c r="H67" s="280">
        <v>1098</v>
      </c>
      <c r="I67" s="489" t="s">
        <v>421</v>
      </c>
      <c r="J67" s="316" t="s">
        <v>421</v>
      </c>
    </row>
    <row r="68" spans="1:10" ht="15">
      <c r="A68" s="478" t="s">
        <v>129</v>
      </c>
      <c r="B68" s="483" t="s">
        <v>47</v>
      </c>
      <c r="C68" s="489">
        <v>1</v>
      </c>
      <c r="D68" s="280">
        <v>50</v>
      </c>
      <c r="E68" s="489" t="s">
        <v>421</v>
      </c>
      <c r="F68" s="280" t="s">
        <v>421</v>
      </c>
      <c r="G68" s="489">
        <v>1</v>
      </c>
      <c r="H68" s="280">
        <v>990</v>
      </c>
      <c r="I68" s="489" t="s">
        <v>421</v>
      </c>
      <c r="J68" s="316" t="s">
        <v>421</v>
      </c>
    </row>
    <row r="69" spans="1:10" ht="15">
      <c r="A69" s="478" t="s">
        <v>132</v>
      </c>
      <c r="B69" s="483" t="s">
        <v>47</v>
      </c>
      <c r="C69" s="489" t="s">
        <v>421</v>
      </c>
      <c r="D69" s="280" t="s">
        <v>421</v>
      </c>
      <c r="E69" s="489" t="s">
        <v>421</v>
      </c>
      <c r="F69" s="280" t="s">
        <v>421</v>
      </c>
      <c r="G69" s="489">
        <v>1</v>
      </c>
      <c r="H69" s="280">
        <v>180</v>
      </c>
      <c r="I69" s="489" t="s">
        <v>421</v>
      </c>
      <c r="J69" s="316" t="s">
        <v>421</v>
      </c>
    </row>
    <row r="70" spans="1:10" ht="15">
      <c r="A70" s="478" t="s">
        <v>133</v>
      </c>
      <c r="B70" s="483" t="s">
        <v>47</v>
      </c>
      <c r="C70" s="489" t="s">
        <v>421</v>
      </c>
      <c r="D70" s="280" t="s">
        <v>421</v>
      </c>
      <c r="E70" s="489" t="s">
        <v>421</v>
      </c>
      <c r="F70" s="280" t="s">
        <v>421</v>
      </c>
      <c r="G70" s="489">
        <v>1</v>
      </c>
      <c r="H70" s="280">
        <v>97</v>
      </c>
      <c r="I70" s="489" t="s">
        <v>421</v>
      </c>
      <c r="J70" s="316" t="s">
        <v>421</v>
      </c>
    </row>
    <row r="71" spans="1:10" ht="21" customHeight="1">
      <c r="A71" s="479" t="s">
        <v>134</v>
      </c>
      <c r="B71" s="483" t="s">
        <v>45</v>
      </c>
      <c r="C71" s="489" t="s">
        <v>421</v>
      </c>
      <c r="D71" s="280" t="s">
        <v>421</v>
      </c>
      <c r="E71" s="489" t="s">
        <v>421</v>
      </c>
      <c r="F71" s="280" t="s">
        <v>421</v>
      </c>
      <c r="G71" s="489">
        <v>4</v>
      </c>
      <c r="H71" s="280">
        <v>2370</v>
      </c>
      <c r="I71" s="489">
        <v>2</v>
      </c>
      <c r="J71" s="316">
        <v>7275</v>
      </c>
    </row>
    <row r="72" spans="1:10" ht="15">
      <c r="A72" s="477"/>
      <c r="B72" s="483" t="s">
        <v>46</v>
      </c>
      <c r="C72" s="489" t="s">
        <v>421</v>
      </c>
      <c r="D72" s="280" t="s">
        <v>421</v>
      </c>
      <c r="E72" s="489" t="s">
        <v>421</v>
      </c>
      <c r="F72" s="280" t="s">
        <v>421</v>
      </c>
      <c r="G72" s="489">
        <f>G74+G77</f>
        <v>3</v>
      </c>
      <c r="H72" s="280">
        <f>H74+H77</f>
        <v>1110</v>
      </c>
      <c r="I72" s="489">
        <v>2</v>
      </c>
      <c r="J72" s="316">
        <v>7275</v>
      </c>
    </row>
    <row r="73" spans="1:10" ht="15">
      <c r="A73" s="477"/>
      <c r="B73" s="483" t="s">
        <v>47</v>
      </c>
      <c r="C73" s="489" t="s">
        <v>421</v>
      </c>
      <c r="D73" s="280" t="s">
        <v>421</v>
      </c>
      <c r="E73" s="489" t="s">
        <v>421</v>
      </c>
      <c r="F73" s="280" t="s">
        <v>421</v>
      </c>
      <c r="G73" s="489">
        <v>1</v>
      </c>
      <c r="H73" s="280">
        <v>1260</v>
      </c>
      <c r="I73" s="489" t="s">
        <v>421</v>
      </c>
      <c r="J73" s="316" t="s">
        <v>421</v>
      </c>
    </row>
    <row r="74" spans="1:10" ht="15">
      <c r="A74" s="478" t="s">
        <v>619</v>
      </c>
      <c r="B74" s="483" t="s">
        <v>46</v>
      </c>
      <c r="C74" s="489" t="s">
        <v>421</v>
      </c>
      <c r="D74" s="280" t="s">
        <v>421</v>
      </c>
      <c r="E74" s="489" t="s">
        <v>421</v>
      </c>
      <c r="F74" s="280" t="s">
        <v>421</v>
      </c>
      <c r="G74" s="489">
        <v>2</v>
      </c>
      <c r="H74" s="280">
        <v>797</v>
      </c>
      <c r="I74" s="489">
        <v>2</v>
      </c>
      <c r="J74" s="316">
        <v>7275</v>
      </c>
    </row>
    <row r="75" spans="1:10" ht="15">
      <c r="A75" s="478" t="s">
        <v>619</v>
      </c>
      <c r="B75" s="483" t="s">
        <v>47</v>
      </c>
      <c r="C75" s="489" t="s">
        <v>421</v>
      </c>
      <c r="D75" s="280" t="s">
        <v>421</v>
      </c>
      <c r="E75" s="489" t="s">
        <v>421</v>
      </c>
      <c r="F75" s="280" t="s">
        <v>421</v>
      </c>
      <c r="G75" s="489">
        <v>1</v>
      </c>
      <c r="H75" s="280">
        <v>1260</v>
      </c>
      <c r="I75" s="489" t="s">
        <v>421</v>
      </c>
      <c r="J75" s="316" t="s">
        <v>421</v>
      </c>
    </row>
    <row r="76" spans="1:10" ht="15">
      <c r="A76" s="478" t="s">
        <v>620</v>
      </c>
      <c r="B76" s="483" t="s">
        <v>45</v>
      </c>
      <c r="C76" s="489" t="s">
        <v>421</v>
      </c>
      <c r="D76" s="280" t="s">
        <v>421</v>
      </c>
      <c r="E76" s="489" t="s">
        <v>421</v>
      </c>
      <c r="F76" s="280" t="s">
        <v>421</v>
      </c>
      <c r="G76" s="489">
        <v>1</v>
      </c>
      <c r="H76" s="280">
        <v>313</v>
      </c>
      <c r="I76" s="489" t="s">
        <v>421</v>
      </c>
      <c r="J76" s="316" t="s">
        <v>421</v>
      </c>
    </row>
    <row r="77" spans="1:10" ht="15">
      <c r="A77" s="477"/>
      <c r="B77" s="483" t="s">
        <v>46</v>
      </c>
      <c r="C77" s="489" t="s">
        <v>421</v>
      </c>
      <c r="D77" s="280" t="s">
        <v>421</v>
      </c>
      <c r="E77" s="489" t="s">
        <v>421</v>
      </c>
      <c r="F77" s="280" t="s">
        <v>421</v>
      </c>
      <c r="G77" s="489">
        <v>1</v>
      </c>
      <c r="H77" s="280">
        <v>313</v>
      </c>
      <c r="I77" s="489" t="s">
        <v>421</v>
      </c>
      <c r="J77" s="316" t="s">
        <v>421</v>
      </c>
    </row>
    <row r="78" spans="1:10" ht="21" customHeight="1">
      <c r="A78" s="479" t="s">
        <v>143</v>
      </c>
      <c r="B78" s="483" t="s">
        <v>45</v>
      </c>
      <c r="C78" s="489">
        <v>1</v>
      </c>
      <c r="D78" s="280">
        <v>40</v>
      </c>
      <c r="E78" s="489" t="s">
        <v>421</v>
      </c>
      <c r="F78" s="280" t="s">
        <v>421</v>
      </c>
      <c r="G78" s="489">
        <v>5</v>
      </c>
      <c r="H78" s="280">
        <v>1892</v>
      </c>
      <c r="I78" s="489" t="s">
        <v>421</v>
      </c>
      <c r="J78" s="316" t="s">
        <v>421</v>
      </c>
    </row>
    <row r="79" spans="1:10" ht="15">
      <c r="A79" s="477"/>
      <c r="B79" s="483" t="s">
        <v>47</v>
      </c>
      <c r="C79" s="489">
        <v>1</v>
      </c>
      <c r="D79" s="280">
        <v>40</v>
      </c>
      <c r="E79" s="489" t="s">
        <v>421</v>
      </c>
      <c r="F79" s="280" t="s">
        <v>421</v>
      </c>
      <c r="G79" s="489">
        <v>5</v>
      </c>
      <c r="H79" s="280">
        <f>SUM(H80,H81,H82)</f>
        <v>1892</v>
      </c>
      <c r="I79" s="489" t="s">
        <v>421</v>
      </c>
      <c r="J79" s="316" t="s">
        <v>421</v>
      </c>
    </row>
    <row r="80" spans="1:10" ht="15">
      <c r="A80" s="478" t="s">
        <v>147</v>
      </c>
      <c r="B80" s="483" t="s">
        <v>47</v>
      </c>
      <c r="C80" s="489" t="s">
        <v>421</v>
      </c>
      <c r="D80" s="280" t="s">
        <v>421</v>
      </c>
      <c r="E80" s="489" t="s">
        <v>421</v>
      </c>
      <c r="F80" s="280" t="s">
        <v>421</v>
      </c>
      <c r="G80" s="489">
        <v>2</v>
      </c>
      <c r="H80" s="280">
        <v>334</v>
      </c>
      <c r="I80" s="489" t="s">
        <v>421</v>
      </c>
      <c r="J80" s="316" t="s">
        <v>421</v>
      </c>
    </row>
    <row r="81" spans="1:10" ht="15">
      <c r="A81" s="478" t="s">
        <v>148</v>
      </c>
      <c r="B81" s="483" t="s">
        <v>47</v>
      </c>
      <c r="C81" s="489" t="s">
        <v>421</v>
      </c>
      <c r="D81" s="280" t="s">
        <v>421</v>
      </c>
      <c r="E81" s="489" t="s">
        <v>421</v>
      </c>
      <c r="F81" s="280" t="s">
        <v>421</v>
      </c>
      <c r="G81" s="489">
        <v>1</v>
      </c>
      <c r="H81" s="280">
        <v>964</v>
      </c>
      <c r="I81" s="489" t="s">
        <v>421</v>
      </c>
      <c r="J81" s="316" t="s">
        <v>421</v>
      </c>
    </row>
    <row r="82" spans="1:10" ht="15">
      <c r="A82" s="478" t="s">
        <v>621</v>
      </c>
      <c r="B82" s="483" t="s">
        <v>47</v>
      </c>
      <c r="C82" s="489">
        <v>1</v>
      </c>
      <c r="D82" s="280">
        <v>40</v>
      </c>
      <c r="E82" s="489" t="s">
        <v>421</v>
      </c>
      <c r="F82" s="280" t="s">
        <v>421</v>
      </c>
      <c r="G82" s="489">
        <v>2</v>
      </c>
      <c r="H82" s="280">
        <v>594</v>
      </c>
      <c r="I82" s="489" t="s">
        <v>421</v>
      </c>
      <c r="J82" s="316" t="s">
        <v>421</v>
      </c>
    </row>
    <row r="83" spans="1:10" ht="15">
      <c r="A83" s="484" t="s">
        <v>565</v>
      </c>
      <c r="B83" s="483"/>
      <c r="C83" s="489"/>
      <c r="D83" s="280"/>
      <c r="E83" s="489"/>
      <c r="F83" s="280"/>
      <c r="G83" s="489"/>
      <c r="H83" s="280"/>
      <c r="I83" s="489"/>
      <c r="J83" s="316"/>
    </row>
    <row r="84" spans="1:10" ht="15">
      <c r="A84" s="479" t="s">
        <v>107</v>
      </c>
      <c r="B84" s="483" t="s">
        <v>46</v>
      </c>
      <c r="C84" s="489" t="s">
        <v>421</v>
      </c>
      <c r="D84" s="280" t="s">
        <v>421</v>
      </c>
      <c r="E84" s="489" t="s">
        <v>421</v>
      </c>
      <c r="F84" s="280" t="s">
        <v>421</v>
      </c>
      <c r="G84" s="489">
        <v>4</v>
      </c>
      <c r="H84" s="280">
        <v>657</v>
      </c>
      <c r="I84" s="489">
        <v>4</v>
      </c>
      <c r="J84" s="316">
        <v>769</v>
      </c>
    </row>
    <row r="85" spans="1:10" ht="15">
      <c r="A85" s="479" t="s">
        <v>156</v>
      </c>
      <c r="B85" s="483" t="s">
        <v>46</v>
      </c>
      <c r="C85" s="489" t="s">
        <v>421</v>
      </c>
      <c r="D85" s="280" t="s">
        <v>421</v>
      </c>
      <c r="E85" s="489" t="s">
        <v>421</v>
      </c>
      <c r="F85" s="280" t="s">
        <v>421</v>
      </c>
      <c r="G85" s="489">
        <v>8</v>
      </c>
      <c r="H85" s="280">
        <v>8857</v>
      </c>
      <c r="I85" s="489">
        <v>1</v>
      </c>
      <c r="J85" s="316">
        <v>41</v>
      </c>
    </row>
    <row r="86" spans="1:10" ht="21" customHeight="1">
      <c r="A86" s="465" t="s">
        <v>158</v>
      </c>
      <c r="B86" s="486" t="s">
        <v>45</v>
      </c>
      <c r="C86" s="487">
        <v>7</v>
      </c>
      <c r="D86" s="488">
        <v>8423</v>
      </c>
      <c r="E86" s="487">
        <v>1</v>
      </c>
      <c r="F86" s="488">
        <v>382</v>
      </c>
      <c r="G86" s="487">
        <v>32</v>
      </c>
      <c r="H86" s="488">
        <v>22862</v>
      </c>
      <c r="I86" s="487">
        <v>10</v>
      </c>
      <c r="J86" s="471">
        <v>1777</v>
      </c>
    </row>
    <row r="87" spans="1:10" ht="15">
      <c r="A87" s="477"/>
      <c r="B87" s="483" t="s">
        <v>46</v>
      </c>
      <c r="C87" s="489">
        <f>SUM(C113,C119)</f>
        <v>4</v>
      </c>
      <c r="D87" s="280">
        <f>SUM(D113,D119)</f>
        <v>5801</v>
      </c>
      <c r="E87" s="489">
        <v>1</v>
      </c>
      <c r="F87" s="280">
        <v>382</v>
      </c>
      <c r="G87" s="489">
        <f>SUM(G90,G113,G119)</f>
        <v>21</v>
      </c>
      <c r="H87" s="280">
        <f>SUM(H92,H113,H119)</f>
        <v>20660</v>
      </c>
      <c r="I87" s="489">
        <f>SUM(I98,I119)</f>
        <v>5</v>
      </c>
      <c r="J87" s="316">
        <f>SUM(J98,J119)</f>
        <v>1116</v>
      </c>
    </row>
    <row r="88" spans="1:10" ht="15">
      <c r="A88" s="477"/>
      <c r="B88" s="483" t="s">
        <v>47</v>
      </c>
      <c r="C88" s="489">
        <f>SUM(C91,C114)</f>
        <v>3</v>
      </c>
      <c r="D88" s="280">
        <f>SUM(D91,D114)</f>
        <v>2622</v>
      </c>
      <c r="E88" s="489" t="s">
        <v>421</v>
      </c>
      <c r="F88" s="280" t="s">
        <v>421</v>
      </c>
      <c r="G88" s="489">
        <f>SUM(G91,G99,G109,G114)</f>
        <v>11</v>
      </c>
      <c r="H88" s="280">
        <f>SUM(H91,H99,H109,H114)</f>
        <v>2202</v>
      </c>
      <c r="I88" s="489">
        <f>SUM(I91,I99,I109)</f>
        <v>5</v>
      </c>
      <c r="J88" s="316">
        <f>SUM(J91,J99,J109)</f>
        <v>661</v>
      </c>
    </row>
    <row r="89" spans="1:10" ht="21" customHeight="1">
      <c r="A89" s="479" t="s">
        <v>159</v>
      </c>
      <c r="B89" s="483" t="s">
        <v>45</v>
      </c>
      <c r="C89" s="489">
        <v>2</v>
      </c>
      <c r="D89" s="280">
        <v>2359</v>
      </c>
      <c r="E89" s="489" t="s">
        <v>421</v>
      </c>
      <c r="F89" s="280" t="s">
        <v>421</v>
      </c>
      <c r="G89" s="489">
        <v>3</v>
      </c>
      <c r="H89" s="280">
        <v>1482</v>
      </c>
      <c r="I89" s="489">
        <v>2</v>
      </c>
      <c r="J89" s="316">
        <v>285</v>
      </c>
    </row>
    <row r="90" spans="1:10" ht="15">
      <c r="A90" s="477"/>
      <c r="B90" s="483" t="s">
        <v>46</v>
      </c>
      <c r="C90" s="489" t="s">
        <v>421</v>
      </c>
      <c r="D90" s="280" t="s">
        <v>421</v>
      </c>
      <c r="E90" s="489" t="s">
        <v>421</v>
      </c>
      <c r="F90" s="280" t="s">
        <v>421</v>
      </c>
      <c r="G90" s="489">
        <v>2</v>
      </c>
      <c r="H90" s="280">
        <v>1352</v>
      </c>
      <c r="I90" s="489" t="s">
        <v>421</v>
      </c>
      <c r="J90" s="316" t="s">
        <v>421</v>
      </c>
    </row>
    <row r="91" spans="1:10" ht="15">
      <c r="A91" s="477"/>
      <c r="B91" s="483" t="s">
        <v>47</v>
      </c>
      <c r="C91" s="489">
        <f>SUM(C95,C96)</f>
        <v>2</v>
      </c>
      <c r="D91" s="280">
        <f>SUM(D95,D96)</f>
        <v>2359</v>
      </c>
      <c r="E91" s="489" t="s">
        <v>421</v>
      </c>
      <c r="F91" s="280" t="s">
        <v>421</v>
      </c>
      <c r="G91" s="489">
        <v>1</v>
      </c>
      <c r="H91" s="280">
        <v>130</v>
      </c>
      <c r="I91" s="489">
        <f>SUM(I93,I95)</f>
        <v>2</v>
      </c>
      <c r="J91" s="316">
        <f>SUM(J93,J95)</f>
        <v>285</v>
      </c>
    </row>
    <row r="92" spans="1:10" ht="15">
      <c r="A92" s="478" t="s">
        <v>622</v>
      </c>
      <c r="B92" s="483" t="s">
        <v>46</v>
      </c>
      <c r="C92" s="489" t="s">
        <v>421</v>
      </c>
      <c r="D92" s="280" t="s">
        <v>421</v>
      </c>
      <c r="E92" s="489" t="s">
        <v>421</v>
      </c>
      <c r="F92" s="280" t="s">
        <v>421</v>
      </c>
      <c r="G92" s="472">
        <v>2</v>
      </c>
      <c r="H92" s="280">
        <v>1352</v>
      </c>
      <c r="I92" s="489" t="s">
        <v>421</v>
      </c>
      <c r="J92" s="316" t="s">
        <v>421</v>
      </c>
    </row>
    <row r="93" spans="1:10" ht="15">
      <c r="A93" s="478" t="s">
        <v>161</v>
      </c>
      <c r="B93" s="483" t="s">
        <v>47</v>
      </c>
      <c r="C93" s="489" t="s">
        <v>421</v>
      </c>
      <c r="D93" s="280" t="s">
        <v>421</v>
      </c>
      <c r="E93" s="489" t="s">
        <v>421</v>
      </c>
      <c r="F93" s="280" t="s">
        <v>421</v>
      </c>
      <c r="G93" s="482" t="s">
        <v>421</v>
      </c>
      <c r="H93" s="280" t="s">
        <v>421</v>
      </c>
      <c r="I93" s="489">
        <v>1</v>
      </c>
      <c r="J93" s="316">
        <v>173</v>
      </c>
    </row>
    <row r="94" spans="1:10" ht="15">
      <c r="A94" s="478" t="s">
        <v>162</v>
      </c>
      <c r="B94" s="483" t="s">
        <v>47</v>
      </c>
      <c r="C94" s="489" t="s">
        <v>421</v>
      </c>
      <c r="D94" s="280" t="s">
        <v>421</v>
      </c>
      <c r="E94" s="489" t="s">
        <v>421</v>
      </c>
      <c r="F94" s="280" t="s">
        <v>421</v>
      </c>
      <c r="G94" s="482">
        <v>1</v>
      </c>
      <c r="H94" s="280">
        <v>130</v>
      </c>
      <c r="I94" s="489" t="s">
        <v>421</v>
      </c>
      <c r="J94" s="316" t="s">
        <v>421</v>
      </c>
    </row>
    <row r="95" spans="1:10" ht="15">
      <c r="A95" s="478" t="s">
        <v>622</v>
      </c>
      <c r="B95" s="483" t="s">
        <v>47</v>
      </c>
      <c r="C95" s="489">
        <v>1</v>
      </c>
      <c r="D95" s="280">
        <v>171</v>
      </c>
      <c r="E95" s="489" t="s">
        <v>421</v>
      </c>
      <c r="F95" s="280" t="s">
        <v>421</v>
      </c>
      <c r="G95" s="489" t="s">
        <v>421</v>
      </c>
      <c r="H95" s="280" t="s">
        <v>421</v>
      </c>
      <c r="I95" s="489">
        <v>1</v>
      </c>
      <c r="J95" s="316">
        <v>112</v>
      </c>
    </row>
    <row r="96" spans="1:10" ht="15">
      <c r="A96" s="478" t="s">
        <v>167</v>
      </c>
      <c r="B96" s="483" t="s">
        <v>47</v>
      </c>
      <c r="C96" s="489">
        <v>1</v>
      </c>
      <c r="D96" s="280">
        <v>2188</v>
      </c>
      <c r="E96" s="489" t="s">
        <v>421</v>
      </c>
      <c r="F96" s="280" t="s">
        <v>421</v>
      </c>
      <c r="G96" s="489" t="s">
        <v>421</v>
      </c>
      <c r="H96" s="280" t="s">
        <v>421</v>
      </c>
      <c r="I96" s="489" t="s">
        <v>421</v>
      </c>
      <c r="J96" s="316" t="s">
        <v>421</v>
      </c>
    </row>
    <row r="97" spans="1:10" ht="21" customHeight="1">
      <c r="A97" s="479" t="s">
        <v>172</v>
      </c>
      <c r="B97" s="483" t="s">
        <v>45</v>
      </c>
      <c r="C97" s="489" t="s">
        <v>421</v>
      </c>
      <c r="D97" s="280" t="s">
        <v>421</v>
      </c>
      <c r="E97" s="489" t="s">
        <v>421</v>
      </c>
      <c r="F97" s="280" t="s">
        <v>421</v>
      </c>
      <c r="G97" s="489">
        <v>5</v>
      </c>
      <c r="H97" s="280">
        <v>1016</v>
      </c>
      <c r="I97" s="489">
        <v>2</v>
      </c>
      <c r="J97" s="316">
        <v>287</v>
      </c>
    </row>
    <row r="98" spans="1:10" ht="15">
      <c r="A98" s="477"/>
      <c r="B98" s="483" t="s">
        <v>46</v>
      </c>
      <c r="C98" s="489" t="s">
        <v>421</v>
      </c>
      <c r="D98" s="280" t="s">
        <v>421</v>
      </c>
      <c r="E98" s="489" t="s">
        <v>421</v>
      </c>
      <c r="F98" s="280" t="s">
        <v>421</v>
      </c>
      <c r="G98" s="489" t="s">
        <v>421</v>
      </c>
      <c r="H98" s="280" t="s">
        <v>421</v>
      </c>
      <c r="I98" s="489">
        <v>1</v>
      </c>
      <c r="J98" s="316">
        <v>263</v>
      </c>
    </row>
    <row r="99" spans="1:10" ht="15">
      <c r="A99" s="477"/>
      <c r="B99" s="483" t="s">
        <v>47</v>
      </c>
      <c r="C99" s="489" t="s">
        <v>421</v>
      </c>
      <c r="D99" s="280" t="s">
        <v>421</v>
      </c>
      <c r="E99" s="489" t="s">
        <v>421</v>
      </c>
      <c r="F99" s="280" t="s">
        <v>421</v>
      </c>
      <c r="G99" s="489">
        <f>SUM(G103,G104,G105,G106,G107)</f>
        <v>5</v>
      </c>
      <c r="H99" s="280">
        <f>SUM(H103,H104,H105,H106,H107)</f>
        <v>1016</v>
      </c>
      <c r="I99" s="489">
        <v>1</v>
      </c>
      <c r="J99" s="316">
        <v>24</v>
      </c>
    </row>
    <row r="100" spans="1:10" ht="15">
      <c r="A100" s="478" t="s">
        <v>173</v>
      </c>
      <c r="B100" s="483" t="s">
        <v>45</v>
      </c>
      <c r="C100" s="489" t="s">
        <v>421</v>
      </c>
      <c r="D100" s="280" t="s">
        <v>421</v>
      </c>
      <c r="E100" s="489" t="s">
        <v>421</v>
      </c>
      <c r="F100" s="280" t="s">
        <v>421</v>
      </c>
      <c r="G100" s="489" t="s">
        <v>421</v>
      </c>
      <c r="H100" s="280" t="s">
        <v>421</v>
      </c>
      <c r="I100" s="489">
        <v>1</v>
      </c>
      <c r="J100" s="316">
        <v>263</v>
      </c>
    </row>
    <row r="101" spans="1:10" ht="15">
      <c r="A101" s="478"/>
      <c r="B101" s="483" t="s">
        <v>46</v>
      </c>
      <c r="C101" s="489" t="s">
        <v>421</v>
      </c>
      <c r="D101" s="280" t="s">
        <v>421</v>
      </c>
      <c r="E101" s="489" t="s">
        <v>421</v>
      </c>
      <c r="F101" s="280" t="s">
        <v>421</v>
      </c>
      <c r="G101" s="489" t="s">
        <v>421</v>
      </c>
      <c r="H101" s="280" t="s">
        <v>421</v>
      </c>
      <c r="I101" s="472">
        <v>1</v>
      </c>
      <c r="J101" s="316">
        <v>263</v>
      </c>
    </row>
    <row r="102" spans="1:10" ht="15">
      <c r="A102" s="478" t="s">
        <v>175</v>
      </c>
      <c r="B102" s="483" t="s">
        <v>45</v>
      </c>
      <c r="C102" s="489" t="s">
        <v>421</v>
      </c>
      <c r="D102" s="280" t="s">
        <v>421</v>
      </c>
      <c r="E102" s="489" t="s">
        <v>421</v>
      </c>
      <c r="F102" s="280" t="s">
        <v>421</v>
      </c>
      <c r="G102" s="489">
        <v>1</v>
      </c>
      <c r="H102" s="280">
        <v>162</v>
      </c>
      <c r="I102" s="489" t="s">
        <v>421</v>
      </c>
      <c r="J102" s="316" t="s">
        <v>421</v>
      </c>
    </row>
    <row r="103" spans="1:10" ht="15">
      <c r="A103" s="478"/>
      <c r="B103" s="483" t="s">
        <v>47</v>
      </c>
      <c r="C103" s="489" t="s">
        <v>421</v>
      </c>
      <c r="D103" s="280" t="s">
        <v>421</v>
      </c>
      <c r="E103" s="489" t="s">
        <v>421</v>
      </c>
      <c r="F103" s="280" t="s">
        <v>421</v>
      </c>
      <c r="G103" s="489">
        <v>1</v>
      </c>
      <c r="H103" s="280">
        <v>162</v>
      </c>
      <c r="I103" s="489" t="s">
        <v>421</v>
      </c>
      <c r="J103" s="316" t="s">
        <v>421</v>
      </c>
    </row>
    <row r="104" spans="1:10" ht="15">
      <c r="A104" s="478" t="s">
        <v>176</v>
      </c>
      <c r="B104" s="483" t="s">
        <v>47</v>
      </c>
      <c r="C104" s="489" t="s">
        <v>421</v>
      </c>
      <c r="D104" s="280" t="s">
        <v>421</v>
      </c>
      <c r="E104" s="489" t="s">
        <v>421</v>
      </c>
      <c r="F104" s="280" t="s">
        <v>421</v>
      </c>
      <c r="G104" s="489">
        <v>1</v>
      </c>
      <c r="H104" s="280">
        <v>183</v>
      </c>
      <c r="I104" s="489" t="s">
        <v>421</v>
      </c>
      <c r="J104" s="316" t="s">
        <v>421</v>
      </c>
    </row>
    <row r="105" spans="1:10" ht="15">
      <c r="A105" s="478" t="s">
        <v>623</v>
      </c>
      <c r="B105" s="483" t="s">
        <v>47</v>
      </c>
      <c r="C105" s="489" t="s">
        <v>421</v>
      </c>
      <c r="D105" s="280" t="s">
        <v>421</v>
      </c>
      <c r="E105" s="489" t="s">
        <v>421</v>
      </c>
      <c r="F105" s="280" t="s">
        <v>421</v>
      </c>
      <c r="G105" s="489">
        <v>1</v>
      </c>
      <c r="H105" s="280">
        <v>235</v>
      </c>
      <c r="I105" s="489">
        <v>1</v>
      </c>
      <c r="J105" s="316">
        <v>24</v>
      </c>
    </row>
    <row r="106" spans="1:10" ht="15">
      <c r="A106" s="478" t="s">
        <v>624</v>
      </c>
      <c r="B106" s="483" t="s">
        <v>47</v>
      </c>
      <c r="C106" s="489" t="s">
        <v>421</v>
      </c>
      <c r="D106" s="280" t="s">
        <v>421</v>
      </c>
      <c r="E106" s="489" t="s">
        <v>421</v>
      </c>
      <c r="F106" s="280" t="s">
        <v>421</v>
      </c>
      <c r="G106" s="489">
        <v>1</v>
      </c>
      <c r="H106" s="280">
        <v>368</v>
      </c>
      <c r="I106" s="489" t="s">
        <v>421</v>
      </c>
      <c r="J106" s="316" t="s">
        <v>421</v>
      </c>
    </row>
    <row r="107" spans="1:10" ht="15">
      <c r="A107" s="478" t="s">
        <v>625</v>
      </c>
      <c r="B107" s="483" t="s">
        <v>47</v>
      </c>
      <c r="C107" s="489" t="s">
        <v>421</v>
      </c>
      <c r="D107" s="280" t="s">
        <v>421</v>
      </c>
      <c r="E107" s="489" t="s">
        <v>421</v>
      </c>
      <c r="F107" s="280" t="s">
        <v>421</v>
      </c>
      <c r="G107" s="489">
        <v>1</v>
      </c>
      <c r="H107" s="280">
        <v>68</v>
      </c>
      <c r="I107" s="489" t="s">
        <v>421</v>
      </c>
      <c r="J107" s="316" t="s">
        <v>421</v>
      </c>
    </row>
    <row r="108" spans="1:10" ht="21" customHeight="1">
      <c r="A108" s="479" t="s">
        <v>189</v>
      </c>
      <c r="B108" s="483" t="s">
        <v>45</v>
      </c>
      <c r="C108" s="489" t="s">
        <v>421</v>
      </c>
      <c r="D108" s="280" t="s">
        <v>421</v>
      </c>
      <c r="E108" s="489" t="s">
        <v>421</v>
      </c>
      <c r="F108" s="280" t="s">
        <v>421</v>
      </c>
      <c r="G108" s="489">
        <v>1</v>
      </c>
      <c r="H108" s="280">
        <v>206</v>
      </c>
      <c r="I108" s="489">
        <v>2</v>
      </c>
      <c r="J108" s="316">
        <v>352</v>
      </c>
    </row>
    <row r="109" spans="1:10" ht="15">
      <c r="A109" s="477"/>
      <c r="B109" s="483" t="s">
        <v>47</v>
      </c>
      <c r="C109" s="489" t="s">
        <v>421</v>
      </c>
      <c r="D109" s="280" t="s">
        <v>421</v>
      </c>
      <c r="E109" s="489" t="s">
        <v>421</v>
      </c>
      <c r="F109" s="280" t="s">
        <v>421</v>
      </c>
      <c r="G109" s="489">
        <v>1</v>
      </c>
      <c r="H109" s="280">
        <v>206</v>
      </c>
      <c r="I109" s="489">
        <v>2</v>
      </c>
      <c r="J109" s="316">
        <f>SUM(J110,J111)</f>
        <v>352</v>
      </c>
    </row>
    <row r="110" spans="1:10" ht="15">
      <c r="A110" s="478" t="s">
        <v>191</v>
      </c>
      <c r="B110" s="483" t="s">
        <v>47</v>
      </c>
      <c r="C110" s="489" t="s">
        <v>421</v>
      </c>
      <c r="D110" s="280" t="s">
        <v>421</v>
      </c>
      <c r="E110" s="489" t="s">
        <v>421</v>
      </c>
      <c r="F110" s="280" t="s">
        <v>421</v>
      </c>
      <c r="G110" s="489" t="s">
        <v>421</v>
      </c>
      <c r="H110" s="280" t="s">
        <v>421</v>
      </c>
      <c r="I110" s="489">
        <v>1</v>
      </c>
      <c r="J110" s="316">
        <v>208</v>
      </c>
    </row>
    <row r="111" spans="1:10" ht="15">
      <c r="A111" s="478" t="s">
        <v>195</v>
      </c>
      <c r="B111" s="483" t="s">
        <v>47</v>
      </c>
      <c r="C111" s="489" t="s">
        <v>421</v>
      </c>
      <c r="D111" s="280" t="s">
        <v>421</v>
      </c>
      <c r="E111" s="489" t="s">
        <v>421</v>
      </c>
      <c r="F111" s="280" t="s">
        <v>421</v>
      </c>
      <c r="G111" s="489">
        <v>1</v>
      </c>
      <c r="H111" s="280">
        <v>206</v>
      </c>
      <c r="I111" s="489">
        <v>1</v>
      </c>
      <c r="J111" s="316">
        <v>144</v>
      </c>
    </row>
    <row r="112" spans="1:10" ht="21" customHeight="1">
      <c r="A112" s="479" t="s">
        <v>196</v>
      </c>
      <c r="B112" s="483" t="s">
        <v>45</v>
      </c>
      <c r="C112" s="489">
        <v>2</v>
      </c>
      <c r="D112" s="280">
        <v>1605</v>
      </c>
      <c r="E112" s="489" t="s">
        <v>421</v>
      </c>
      <c r="F112" s="280" t="s">
        <v>421</v>
      </c>
      <c r="G112" s="489">
        <v>5</v>
      </c>
      <c r="H112" s="280">
        <v>983</v>
      </c>
      <c r="I112" s="489" t="s">
        <v>421</v>
      </c>
      <c r="J112" s="316" t="s">
        <v>421</v>
      </c>
    </row>
    <row r="113" spans="1:10" ht="15">
      <c r="A113" s="477"/>
      <c r="B113" s="483" t="s">
        <v>46</v>
      </c>
      <c r="C113" s="489">
        <v>1</v>
      </c>
      <c r="D113" s="280">
        <v>1342</v>
      </c>
      <c r="E113" s="489" t="s">
        <v>421</v>
      </c>
      <c r="F113" s="280" t="s">
        <v>421</v>
      </c>
      <c r="G113" s="489">
        <v>1</v>
      </c>
      <c r="H113" s="280">
        <v>133</v>
      </c>
      <c r="I113" s="489" t="s">
        <v>421</v>
      </c>
      <c r="J113" s="316" t="s">
        <v>421</v>
      </c>
    </row>
    <row r="114" spans="1:10" ht="15">
      <c r="A114" s="477"/>
      <c r="B114" s="483" t="s">
        <v>47</v>
      </c>
      <c r="C114" s="489">
        <v>1</v>
      </c>
      <c r="D114" s="280">
        <v>263</v>
      </c>
      <c r="E114" s="489" t="s">
        <v>421</v>
      </c>
      <c r="F114" s="280" t="s">
        <v>421</v>
      </c>
      <c r="G114" s="489">
        <f>SUM(G116,G117)</f>
        <v>4</v>
      </c>
      <c r="H114" s="280">
        <f>SUM(H116,H117)</f>
        <v>850</v>
      </c>
      <c r="I114" s="489" t="s">
        <v>421</v>
      </c>
      <c r="J114" s="316" t="s">
        <v>421</v>
      </c>
    </row>
    <row r="115" spans="1:10" ht="15">
      <c r="A115" s="478" t="s">
        <v>626</v>
      </c>
      <c r="B115" s="483" t="s">
        <v>46</v>
      </c>
      <c r="C115" s="489">
        <v>1</v>
      </c>
      <c r="D115" s="280">
        <v>1342</v>
      </c>
      <c r="E115" s="489" t="s">
        <v>421</v>
      </c>
      <c r="F115" s="280" t="s">
        <v>421</v>
      </c>
      <c r="G115" s="489">
        <v>1</v>
      </c>
      <c r="H115" s="280">
        <v>133</v>
      </c>
      <c r="I115" s="489" t="s">
        <v>421</v>
      </c>
      <c r="J115" s="316" t="s">
        <v>421</v>
      </c>
    </row>
    <row r="116" spans="1:10" ht="15">
      <c r="A116" s="478" t="s">
        <v>627</v>
      </c>
      <c r="B116" s="483" t="s">
        <v>47</v>
      </c>
      <c r="C116" s="489" t="s">
        <v>421</v>
      </c>
      <c r="D116" s="280" t="s">
        <v>421</v>
      </c>
      <c r="E116" s="489" t="s">
        <v>421</v>
      </c>
      <c r="F116" s="280" t="s">
        <v>421</v>
      </c>
      <c r="G116" s="489">
        <v>2</v>
      </c>
      <c r="H116" s="280">
        <v>502</v>
      </c>
      <c r="I116" s="489" t="s">
        <v>421</v>
      </c>
      <c r="J116" s="316" t="s">
        <v>421</v>
      </c>
    </row>
    <row r="117" spans="1:10" ht="15">
      <c r="A117" s="478" t="s">
        <v>628</v>
      </c>
      <c r="B117" s="483" t="s">
        <v>47</v>
      </c>
      <c r="C117" s="489">
        <v>1</v>
      </c>
      <c r="D117" s="280">
        <v>263</v>
      </c>
      <c r="E117" s="489" t="s">
        <v>421</v>
      </c>
      <c r="F117" s="280" t="s">
        <v>421</v>
      </c>
      <c r="G117" s="489">
        <v>2</v>
      </c>
      <c r="H117" s="280">
        <v>348</v>
      </c>
      <c r="I117" s="489" t="s">
        <v>421</v>
      </c>
      <c r="J117" s="316" t="s">
        <v>421</v>
      </c>
    </row>
    <row r="118" spans="1:10" ht="15">
      <c r="A118" s="484" t="s">
        <v>564</v>
      </c>
      <c r="B118" s="483"/>
      <c r="C118" s="489"/>
      <c r="D118" s="280"/>
      <c r="E118" s="489"/>
      <c r="F118" s="280"/>
      <c r="G118" s="489"/>
      <c r="H118" s="280"/>
      <c r="I118" s="489"/>
      <c r="J118" s="316"/>
    </row>
    <row r="119" spans="1:10" ht="15">
      <c r="A119" s="479" t="s">
        <v>303</v>
      </c>
      <c r="B119" s="483" t="s">
        <v>46</v>
      </c>
      <c r="C119" s="489">
        <v>3</v>
      </c>
      <c r="D119" s="280">
        <v>4459</v>
      </c>
      <c r="E119" s="489">
        <v>1</v>
      </c>
      <c r="F119" s="280">
        <v>382</v>
      </c>
      <c r="G119" s="489">
        <v>18</v>
      </c>
      <c r="H119" s="280">
        <v>19175</v>
      </c>
      <c r="I119" s="489">
        <v>4</v>
      </c>
      <c r="J119" s="316">
        <v>853</v>
      </c>
    </row>
    <row r="120" spans="1:10" ht="21" customHeight="1">
      <c r="A120" s="465" t="s">
        <v>202</v>
      </c>
      <c r="B120" s="486" t="s">
        <v>45</v>
      </c>
      <c r="C120" s="487">
        <v>6</v>
      </c>
      <c r="D120" s="488">
        <v>7966</v>
      </c>
      <c r="E120" s="487" t="s">
        <v>421</v>
      </c>
      <c r="F120" s="488" t="s">
        <v>421</v>
      </c>
      <c r="G120" s="487">
        <v>32</v>
      </c>
      <c r="H120" s="488">
        <v>10251</v>
      </c>
      <c r="I120" s="487">
        <v>4</v>
      </c>
      <c r="J120" s="471">
        <v>1362</v>
      </c>
    </row>
    <row r="121" spans="1:10" ht="15">
      <c r="A121" s="477"/>
      <c r="B121" s="483" t="s">
        <v>46</v>
      </c>
      <c r="C121" s="489">
        <f>SUM(C124,C128,C135,C143,C153,C161)</f>
        <v>4</v>
      </c>
      <c r="D121" s="280">
        <f>SUM(D124,D128,D135,D143,D153,D161)</f>
        <v>7209</v>
      </c>
      <c r="E121" s="489" t="s">
        <v>421</v>
      </c>
      <c r="F121" s="280" t="s">
        <v>421</v>
      </c>
      <c r="G121" s="489">
        <f>SUM(G124,G128,G135,G143,G153,G161)</f>
        <v>21</v>
      </c>
      <c r="H121" s="280">
        <f>SUM(H124,H128,H135,H143,H153,H161)</f>
        <v>6994</v>
      </c>
      <c r="I121" s="489">
        <f>SUM(I124,I128,I135,I143,I153,I161)</f>
        <v>3</v>
      </c>
      <c r="J121" s="316">
        <f>SUM(J124,J128,J153)</f>
        <v>851</v>
      </c>
    </row>
    <row r="122" spans="1:10" ht="15">
      <c r="A122" s="477"/>
      <c r="B122" s="483" t="s">
        <v>47</v>
      </c>
      <c r="C122" s="489">
        <f>SUM(C129,C136,C144,C154,C162)</f>
        <v>2</v>
      </c>
      <c r="D122" s="280">
        <f>SUM(D129,D136,D144,D154,D162)</f>
        <v>757</v>
      </c>
      <c r="E122" s="489" t="s">
        <v>421</v>
      </c>
      <c r="F122" s="280" t="s">
        <v>421</v>
      </c>
      <c r="G122" s="489">
        <f>SUM(G129,G136,G144,G154,G162)</f>
        <v>11</v>
      </c>
      <c r="H122" s="280">
        <f>SUM(H129,H136,H144,H154,H162)</f>
        <v>3257</v>
      </c>
      <c r="I122" s="489">
        <v>1</v>
      </c>
      <c r="J122" s="316">
        <v>511</v>
      </c>
    </row>
    <row r="123" spans="1:10" ht="21" customHeight="1">
      <c r="A123" s="479" t="s">
        <v>203</v>
      </c>
      <c r="B123" s="483" t="s">
        <v>45</v>
      </c>
      <c r="C123" s="489">
        <v>1</v>
      </c>
      <c r="D123" s="280">
        <v>1508</v>
      </c>
      <c r="E123" s="489" t="s">
        <v>421</v>
      </c>
      <c r="F123" s="280" t="s">
        <v>421</v>
      </c>
      <c r="G123" s="489">
        <v>1</v>
      </c>
      <c r="H123" s="280">
        <v>150</v>
      </c>
      <c r="I123" s="489">
        <v>1</v>
      </c>
      <c r="J123" s="316">
        <v>486</v>
      </c>
    </row>
    <row r="124" spans="1:10" ht="15">
      <c r="A124" s="477"/>
      <c r="B124" s="483" t="s">
        <v>46</v>
      </c>
      <c r="C124" s="489">
        <v>1</v>
      </c>
      <c r="D124" s="280">
        <v>1508</v>
      </c>
      <c r="E124" s="489" t="s">
        <v>421</v>
      </c>
      <c r="F124" s="280" t="s">
        <v>421</v>
      </c>
      <c r="G124" s="489">
        <v>1</v>
      </c>
      <c r="H124" s="280">
        <v>150</v>
      </c>
      <c r="I124" s="489">
        <v>1</v>
      </c>
      <c r="J124" s="316">
        <v>486</v>
      </c>
    </row>
    <row r="125" spans="1:10" ht="15">
      <c r="A125" s="478" t="s">
        <v>207</v>
      </c>
      <c r="B125" s="483" t="s">
        <v>45</v>
      </c>
      <c r="C125" s="489">
        <v>1</v>
      </c>
      <c r="D125" s="280">
        <v>1508</v>
      </c>
      <c r="E125" s="489" t="s">
        <v>421</v>
      </c>
      <c r="F125" s="280" t="s">
        <v>421</v>
      </c>
      <c r="G125" s="489">
        <v>1</v>
      </c>
      <c r="H125" s="280">
        <v>150</v>
      </c>
      <c r="I125" s="489">
        <v>1</v>
      </c>
      <c r="J125" s="316">
        <v>486</v>
      </c>
    </row>
    <row r="126" spans="1:10" ht="15">
      <c r="A126" s="478"/>
      <c r="B126" s="483" t="s">
        <v>46</v>
      </c>
      <c r="C126" s="489">
        <v>1</v>
      </c>
      <c r="D126" s="280">
        <v>1508</v>
      </c>
      <c r="E126" s="489" t="s">
        <v>421</v>
      </c>
      <c r="F126" s="280" t="s">
        <v>421</v>
      </c>
      <c r="G126" s="489">
        <v>1</v>
      </c>
      <c r="H126" s="280">
        <v>150</v>
      </c>
      <c r="I126" s="489">
        <v>1</v>
      </c>
      <c r="J126" s="316">
        <v>486</v>
      </c>
    </row>
    <row r="127" spans="1:10" ht="21" customHeight="1">
      <c r="A127" s="479" t="s">
        <v>209</v>
      </c>
      <c r="B127" s="483" t="s">
        <v>45</v>
      </c>
      <c r="C127" s="489" t="s">
        <v>421</v>
      </c>
      <c r="D127" s="280" t="s">
        <v>421</v>
      </c>
      <c r="E127" s="489" t="s">
        <v>421</v>
      </c>
      <c r="F127" s="280" t="s">
        <v>421</v>
      </c>
      <c r="G127" s="489">
        <v>5</v>
      </c>
      <c r="H127" s="280">
        <v>1484</v>
      </c>
      <c r="I127" s="489">
        <v>1</v>
      </c>
      <c r="J127" s="316">
        <v>142</v>
      </c>
    </row>
    <row r="128" spans="1:10" ht="15">
      <c r="A128" s="477"/>
      <c r="B128" s="483" t="s">
        <v>46</v>
      </c>
      <c r="C128" s="489" t="s">
        <v>421</v>
      </c>
      <c r="D128" s="280" t="s">
        <v>421</v>
      </c>
      <c r="E128" s="489" t="s">
        <v>421</v>
      </c>
      <c r="F128" s="280" t="s">
        <v>421</v>
      </c>
      <c r="G128" s="489">
        <v>4</v>
      </c>
      <c r="H128" s="280">
        <f>SUM(H130,H132)</f>
        <v>1367</v>
      </c>
      <c r="I128" s="489">
        <v>1</v>
      </c>
      <c r="J128" s="316">
        <v>142</v>
      </c>
    </row>
    <row r="129" spans="1:10" ht="15">
      <c r="A129" s="477"/>
      <c r="B129" s="483" t="s">
        <v>47</v>
      </c>
      <c r="C129" s="489" t="s">
        <v>421</v>
      </c>
      <c r="D129" s="280" t="s">
        <v>421</v>
      </c>
      <c r="E129" s="489" t="s">
        <v>421</v>
      </c>
      <c r="F129" s="280" t="s">
        <v>421</v>
      </c>
      <c r="G129" s="489">
        <v>1</v>
      </c>
      <c r="H129" s="280">
        <v>117</v>
      </c>
      <c r="I129" s="489" t="s">
        <v>421</v>
      </c>
      <c r="J129" s="316" t="s">
        <v>421</v>
      </c>
    </row>
    <row r="130" spans="1:10" ht="15">
      <c r="A130" s="478" t="s">
        <v>629</v>
      </c>
      <c r="B130" s="483" t="s">
        <v>46</v>
      </c>
      <c r="C130" s="489" t="s">
        <v>421</v>
      </c>
      <c r="D130" s="280" t="s">
        <v>421</v>
      </c>
      <c r="E130" s="489" t="s">
        <v>421</v>
      </c>
      <c r="F130" s="280" t="s">
        <v>421</v>
      </c>
      <c r="G130" s="489">
        <v>3</v>
      </c>
      <c r="H130" s="280">
        <v>1243</v>
      </c>
      <c r="I130" s="489">
        <v>1</v>
      </c>
      <c r="J130" s="316">
        <v>142</v>
      </c>
    </row>
    <row r="131" spans="1:10" ht="15">
      <c r="A131" s="478" t="s">
        <v>211</v>
      </c>
      <c r="B131" s="483" t="s">
        <v>45</v>
      </c>
      <c r="C131" s="489" t="s">
        <v>421</v>
      </c>
      <c r="D131" s="280" t="s">
        <v>421</v>
      </c>
      <c r="E131" s="489" t="s">
        <v>421</v>
      </c>
      <c r="F131" s="280" t="s">
        <v>421</v>
      </c>
      <c r="G131" s="489">
        <v>1</v>
      </c>
      <c r="H131" s="280">
        <v>124</v>
      </c>
      <c r="I131" s="489" t="s">
        <v>421</v>
      </c>
      <c r="J131" s="316" t="s">
        <v>421</v>
      </c>
    </row>
    <row r="132" spans="1:10" ht="15">
      <c r="A132" s="478" t="s">
        <v>211</v>
      </c>
      <c r="B132" s="483" t="s">
        <v>46</v>
      </c>
      <c r="C132" s="489" t="s">
        <v>421</v>
      </c>
      <c r="D132" s="280" t="s">
        <v>421</v>
      </c>
      <c r="E132" s="489" t="s">
        <v>421</v>
      </c>
      <c r="F132" s="280" t="s">
        <v>421</v>
      </c>
      <c r="G132" s="489">
        <v>1</v>
      </c>
      <c r="H132" s="280">
        <v>124</v>
      </c>
      <c r="I132" s="489" t="s">
        <v>421</v>
      </c>
      <c r="J132" s="316" t="s">
        <v>421</v>
      </c>
    </row>
    <row r="133" spans="1:10" ht="15">
      <c r="A133" s="478" t="s">
        <v>213</v>
      </c>
      <c r="B133" s="483" t="s">
        <v>47</v>
      </c>
      <c r="C133" s="489" t="s">
        <v>421</v>
      </c>
      <c r="D133" s="280" t="s">
        <v>421</v>
      </c>
      <c r="E133" s="489" t="s">
        <v>421</v>
      </c>
      <c r="F133" s="280" t="s">
        <v>421</v>
      </c>
      <c r="G133" s="489">
        <v>1</v>
      </c>
      <c r="H133" s="280">
        <v>117</v>
      </c>
      <c r="I133" s="489" t="s">
        <v>421</v>
      </c>
      <c r="J133" s="316" t="s">
        <v>421</v>
      </c>
    </row>
    <row r="134" spans="1:10" ht="21" customHeight="1">
      <c r="A134" s="479" t="s">
        <v>219</v>
      </c>
      <c r="B134" s="483" t="s">
        <v>45</v>
      </c>
      <c r="C134" s="489">
        <v>1</v>
      </c>
      <c r="D134" s="280">
        <v>269</v>
      </c>
      <c r="E134" s="489" t="s">
        <v>421</v>
      </c>
      <c r="F134" s="280" t="s">
        <v>421</v>
      </c>
      <c r="G134" s="489">
        <v>12</v>
      </c>
      <c r="H134" s="280">
        <v>2838</v>
      </c>
      <c r="I134" s="489" t="s">
        <v>421</v>
      </c>
      <c r="J134" s="316" t="s">
        <v>421</v>
      </c>
    </row>
    <row r="135" spans="1:10" ht="15">
      <c r="A135" s="477"/>
      <c r="B135" s="483" t="s">
        <v>46</v>
      </c>
      <c r="C135" s="489">
        <v>1</v>
      </c>
      <c r="D135" s="280">
        <v>269</v>
      </c>
      <c r="E135" s="489" t="s">
        <v>421</v>
      </c>
      <c r="F135" s="280" t="s">
        <v>421</v>
      </c>
      <c r="G135" s="489">
        <v>8</v>
      </c>
      <c r="H135" s="280">
        <f>SUM(H137,H138)</f>
        <v>1317</v>
      </c>
      <c r="I135" s="489" t="s">
        <v>421</v>
      </c>
      <c r="J135" s="316" t="s">
        <v>421</v>
      </c>
    </row>
    <row r="136" spans="1:10" ht="15">
      <c r="A136" s="477"/>
      <c r="B136" s="483" t="s">
        <v>47</v>
      </c>
      <c r="C136" s="489" t="s">
        <v>421</v>
      </c>
      <c r="D136" s="280" t="s">
        <v>421</v>
      </c>
      <c r="E136" s="489" t="s">
        <v>421</v>
      </c>
      <c r="F136" s="280" t="s">
        <v>421</v>
      </c>
      <c r="G136" s="489">
        <v>4</v>
      </c>
      <c r="H136" s="280">
        <f>SUM(H141,H140,H139)</f>
        <v>1521</v>
      </c>
      <c r="I136" s="489" t="s">
        <v>421</v>
      </c>
      <c r="J136" s="316" t="s">
        <v>421</v>
      </c>
    </row>
    <row r="137" spans="1:10" ht="15">
      <c r="A137" s="478" t="s">
        <v>630</v>
      </c>
      <c r="B137" s="483" t="s">
        <v>46</v>
      </c>
      <c r="C137" s="489">
        <v>1</v>
      </c>
      <c r="D137" s="280">
        <v>269</v>
      </c>
      <c r="E137" s="489" t="s">
        <v>421</v>
      </c>
      <c r="F137" s="280" t="s">
        <v>421</v>
      </c>
      <c r="G137" s="489">
        <v>7</v>
      </c>
      <c r="H137" s="280">
        <v>1240</v>
      </c>
      <c r="I137" s="489" t="s">
        <v>421</v>
      </c>
      <c r="J137" s="316" t="s">
        <v>421</v>
      </c>
    </row>
    <row r="138" spans="1:10" ht="15">
      <c r="A138" s="478" t="s">
        <v>221</v>
      </c>
      <c r="B138" s="483" t="s">
        <v>46</v>
      </c>
      <c r="C138" s="489" t="s">
        <v>421</v>
      </c>
      <c r="D138" s="280" t="s">
        <v>421</v>
      </c>
      <c r="E138" s="489" t="s">
        <v>421</v>
      </c>
      <c r="F138" s="280" t="s">
        <v>421</v>
      </c>
      <c r="G138" s="489">
        <v>1</v>
      </c>
      <c r="H138" s="280">
        <v>77</v>
      </c>
      <c r="I138" s="489" t="s">
        <v>421</v>
      </c>
      <c r="J138" s="316" t="s">
        <v>421</v>
      </c>
    </row>
    <row r="139" spans="1:10" ht="15">
      <c r="A139" s="478" t="s">
        <v>144</v>
      </c>
      <c r="B139" s="483" t="s">
        <v>47</v>
      </c>
      <c r="C139" s="489" t="s">
        <v>421</v>
      </c>
      <c r="D139" s="280" t="s">
        <v>421</v>
      </c>
      <c r="E139" s="489" t="s">
        <v>421</v>
      </c>
      <c r="F139" s="280" t="s">
        <v>421</v>
      </c>
      <c r="G139" s="489">
        <v>2</v>
      </c>
      <c r="H139" s="280">
        <v>611</v>
      </c>
      <c r="I139" s="489" t="s">
        <v>421</v>
      </c>
      <c r="J139" s="316" t="s">
        <v>421</v>
      </c>
    </row>
    <row r="140" spans="1:10" ht="15">
      <c r="A140" s="478" t="s">
        <v>631</v>
      </c>
      <c r="B140" s="483" t="s">
        <v>47</v>
      </c>
      <c r="C140" s="489" t="s">
        <v>421</v>
      </c>
      <c r="D140" s="280" t="s">
        <v>421</v>
      </c>
      <c r="E140" s="489" t="s">
        <v>421</v>
      </c>
      <c r="F140" s="280" t="s">
        <v>421</v>
      </c>
      <c r="G140" s="489">
        <v>1</v>
      </c>
      <c r="H140" s="280">
        <v>147</v>
      </c>
      <c r="I140" s="489" t="s">
        <v>421</v>
      </c>
      <c r="J140" s="316" t="s">
        <v>421</v>
      </c>
    </row>
    <row r="141" spans="1:10" ht="15">
      <c r="A141" s="478" t="s">
        <v>632</v>
      </c>
      <c r="B141" s="483" t="s">
        <v>47</v>
      </c>
      <c r="C141" s="489" t="s">
        <v>421</v>
      </c>
      <c r="D141" s="280" t="s">
        <v>421</v>
      </c>
      <c r="E141" s="489" t="s">
        <v>421</v>
      </c>
      <c r="F141" s="280" t="s">
        <v>421</v>
      </c>
      <c r="G141" s="489">
        <v>1</v>
      </c>
      <c r="H141" s="280">
        <v>763</v>
      </c>
      <c r="I141" s="489" t="s">
        <v>421</v>
      </c>
      <c r="J141" s="316" t="s">
        <v>421</v>
      </c>
    </row>
    <row r="142" spans="1:10" ht="21" customHeight="1">
      <c r="A142" s="479" t="s">
        <v>228</v>
      </c>
      <c r="B142" s="483" t="s">
        <v>45</v>
      </c>
      <c r="C142" s="489">
        <v>1</v>
      </c>
      <c r="D142" s="280">
        <v>5224</v>
      </c>
      <c r="E142" s="489" t="s">
        <v>421</v>
      </c>
      <c r="F142" s="280" t="s">
        <v>421</v>
      </c>
      <c r="G142" s="489">
        <v>7</v>
      </c>
      <c r="H142" s="280">
        <v>2866</v>
      </c>
      <c r="I142" s="489">
        <v>1</v>
      </c>
      <c r="J142" s="316">
        <v>511</v>
      </c>
    </row>
    <row r="143" spans="1:10" ht="15">
      <c r="A143" s="477"/>
      <c r="B143" s="483" t="s">
        <v>46</v>
      </c>
      <c r="C143" s="489">
        <v>1</v>
      </c>
      <c r="D143" s="280">
        <v>5224</v>
      </c>
      <c r="E143" s="489" t="s">
        <v>421</v>
      </c>
      <c r="F143" s="280" t="s">
        <v>421</v>
      </c>
      <c r="G143" s="489">
        <v>5</v>
      </c>
      <c r="H143" s="280">
        <v>2523</v>
      </c>
      <c r="I143" s="489" t="s">
        <v>421</v>
      </c>
      <c r="J143" s="316" t="s">
        <v>421</v>
      </c>
    </row>
    <row r="144" spans="1:10" ht="15">
      <c r="A144" s="477"/>
      <c r="B144" s="483" t="s">
        <v>47</v>
      </c>
      <c r="C144" s="489" t="s">
        <v>421</v>
      </c>
      <c r="D144" s="280" t="s">
        <v>421</v>
      </c>
      <c r="E144" s="489" t="s">
        <v>421</v>
      </c>
      <c r="F144" s="280" t="s">
        <v>421</v>
      </c>
      <c r="G144" s="489">
        <v>2</v>
      </c>
      <c r="H144" s="280">
        <f>H145+H146</f>
        <v>343</v>
      </c>
      <c r="I144" s="489">
        <v>1</v>
      </c>
      <c r="J144" s="316">
        <v>511</v>
      </c>
    </row>
    <row r="145" spans="1:10" ht="15">
      <c r="A145" s="478" t="s">
        <v>633</v>
      </c>
      <c r="B145" s="483" t="s">
        <v>47</v>
      </c>
      <c r="C145" s="489" t="s">
        <v>421</v>
      </c>
      <c r="D145" s="280" t="s">
        <v>421</v>
      </c>
      <c r="E145" s="489" t="s">
        <v>421</v>
      </c>
      <c r="F145" s="280" t="s">
        <v>421</v>
      </c>
      <c r="G145" s="489">
        <v>1</v>
      </c>
      <c r="H145" s="280">
        <v>159</v>
      </c>
      <c r="I145" s="489" t="s">
        <v>421</v>
      </c>
      <c r="J145" s="316" t="s">
        <v>421</v>
      </c>
    </row>
    <row r="146" spans="1:10" ht="15">
      <c r="A146" s="478" t="s">
        <v>634</v>
      </c>
      <c r="B146" s="483" t="s">
        <v>47</v>
      </c>
      <c r="C146" s="489" t="s">
        <v>421</v>
      </c>
      <c r="D146" s="280" t="s">
        <v>421</v>
      </c>
      <c r="E146" s="489" t="s">
        <v>421</v>
      </c>
      <c r="F146" s="280" t="s">
        <v>421</v>
      </c>
      <c r="G146" s="489">
        <v>1</v>
      </c>
      <c r="H146" s="280">
        <v>184</v>
      </c>
      <c r="I146" s="489" t="s">
        <v>421</v>
      </c>
      <c r="J146" s="316" t="s">
        <v>421</v>
      </c>
    </row>
    <row r="147" spans="1:10" ht="15">
      <c r="A147" s="478" t="s">
        <v>635</v>
      </c>
      <c r="B147" s="483" t="s">
        <v>45</v>
      </c>
      <c r="C147" s="489" t="s">
        <v>421</v>
      </c>
      <c r="D147" s="280" t="s">
        <v>421</v>
      </c>
      <c r="E147" s="489" t="s">
        <v>421</v>
      </c>
      <c r="F147" s="280" t="s">
        <v>421</v>
      </c>
      <c r="G147" s="489">
        <v>5</v>
      </c>
      <c r="H147" s="280">
        <v>2523</v>
      </c>
      <c r="I147" s="489" t="s">
        <v>421</v>
      </c>
      <c r="J147" s="316" t="s">
        <v>421</v>
      </c>
    </row>
    <row r="148" spans="1:10" ht="15">
      <c r="A148" s="478"/>
      <c r="B148" s="483" t="s">
        <v>46</v>
      </c>
      <c r="C148" s="489" t="s">
        <v>421</v>
      </c>
      <c r="D148" s="280" t="s">
        <v>421</v>
      </c>
      <c r="E148" s="489" t="s">
        <v>421</v>
      </c>
      <c r="F148" s="280" t="s">
        <v>421</v>
      </c>
      <c r="G148" s="489">
        <v>5</v>
      </c>
      <c r="H148" s="280">
        <v>2523</v>
      </c>
      <c r="I148" s="489" t="s">
        <v>421</v>
      </c>
      <c r="J148" s="316" t="s">
        <v>421</v>
      </c>
    </row>
    <row r="149" spans="1:10" ht="15">
      <c r="A149" s="478" t="s">
        <v>235</v>
      </c>
      <c r="B149" s="483" t="s">
        <v>47</v>
      </c>
      <c r="C149" s="489" t="s">
        <v>421</v>
      </c>
      <c r="D149" s="280" t="s">
        <v>421</v>
      </c>
      <c r="E149" s="489" t="s">
        <v>421</v>
      </c>
      <c r="F149" s="280" t="s">
        <v>421</v>
      </c>
      <c r="G149" s="489" t="s">
        <v>421</v>
      </c>
      <c r="H149" s="280" t="s">
        <v>421</v>
      </c>
      <c r="I149" s="489">
        <v>1</v>
      </c>
      <c r="J149" s="316">
        <v>511</v>
      </c>
    </row>
    <row r="150" spans="1:10" ht="15">
      <c r="A150" s="478" t="s">
        <v>636</v>
      </c>
      <c r="B150" s="483" t="s">
        <v>45</v>
      </c>
      <c r="C150" s="489">
        <v>1</v>
      </c>
      <c r="D150" s="280">
        <v>5224</v>
      </c>
      <c r="E150" s="489" t="s">
        <v>421</v>
      </c>
      <c r="F150" s="280" t="s">
        <v>421</v>
      </c>
      <c r="G150" s="489" t="s">
        <v>421</v>
      </c>
      <c r="H150" s="280" t="s">
        <v>421</v>
      </c>
      <c r="I150" s="489" t="s">
        <v>421</v>
      </c>
      <c r="J150" s="316" t="s">
        <v>421</v>
      </c>
    </row>
    <row r="151" spans="1:10" ht="15">
      <c r="A151" s="477"/>
      <c r="B151" s="483" t="s">
        <v>46</v>
      </c>
      <c r="C151" s="489">
        <v>1</v>
      </c>
      <c r="D151" s="280">
        <v>5224</v>
      </c>
      <c r="E151" s="489" t="s">
        <v>421</v>
      </c>
      <c r="F151" s="280" t="s">
        <v>421</v>
      </c>
      <c r="G151" s="489" t="s">
        <v>421</v>
      </c>
      <c r="H151" s="280" t="s">
        <v>421</v>
      </c>
      <c r="I151" s="489" t="s">
        <v>421</v>
      </c>
      <c r="J151" s="316" t="s">
        <v>421</v>
      </c>
    </row>
    <row r="152" spans="1:10" ht="21" customHeight="1">
      <c r="A152" s="479" t="s">
        <v>236</v>
      </c>
      <c r="B152" s="483" t="s">
        <v>45</v>
      </c>
      <c r="C152" s="489">
        <v>1</v>
      </c>
      <c r="D152" s="280">
        <v>296</v>
      </c>
      <c r="E152" s="489" t="s">
        <v>421</v>
      </c>
      <c r="F152" s="280" t="s">
        <v>421</v>
      </c>
      <c r="G152" s="489">
        <v>6</v>
      </c>
      <c r="H152" s="280">
        <v>2692</v>
      </c>
      <c r="I152" s="489">
        <v>1</v>
      </c>
      <c r="J152" s="316">
        <v>223</v>
      </c>
    </row>
    <row r="153" spans="1:10" ht="15">
      <c r="A153" s="477"/>
      <c r="B153" s="483" t="s">
        <v>46</v>
      </c>
      <c r="C153" s="489" t="s">
        <v>421</v>
      </c>
      <c r="D153" s="280" t="s">
        <v>421</v>
      </c>
      <c r="E153" s="489" t="s">
        <v>421</v>
      </c>
      <c r="F153" s="280" t="s">
        <v>421</v>
      </c>
      <c r="G153" s="489">
        <v>2</v>
      </c>
      <c r="H153" s="280">
        <v>1416</v>
      </c>
      <c r="I153" s="489">
        <v>1</v>
      </c>
      <c r="J153" s="316">
        <v>223</v>
      </c>
    </row>
    <row r="154" spans="1:10" ht="15">
      <c r="A154" s="477"/>
      <c r="B154" s="483" t="s">
        <v>47</v>
      </c>
      <c r="C154" s="489">
        <v>1</v>
      </c>
      <c r="D154" s="280">
        <v>296</v>
      </c>
      <c r="E154" s="489" t="s">
        <v>421</v>
      </c>
      <c r="F154" s="280" t="s">
        <v>421</v>
      </c>
      <c r="G154" s="489">
        <f>G156+G158+G159</f>
        <v>4</v>
      </c>
      <c r="H154" s="280">
        <f>H156+H158+H159</f>
        <v>1276</v>
      </c>
      <c r="I154" s="489" t="s">
        <v>421</v>
      </c>
      <c r="J154" s="316" t="s">
        <v>421</v>
      </c>
    </row>
    <row r="155" spans="1:10" ht="15">
      <c r="A155" s="478" t="s">
        <v>637</v>
      </c>
      <c r="B155" s="483" t="s">
        <v>46</v>
      </c>
      <c r="C155" s="489" t="s">
        <v>421</v>
      </c>
      <c r="D155" s="280" t="s">
        <v>421</v>
      </c>
      <c r="E155" s="489" t="s">
        <v>421</v>
      </c>
      <c r="F155" s="280" t="s">
        <v>421</v>
      </c>
      <c r="G155" s="489">
        <v>2</v>
      </c>
      <c r="H155" s="280">
        <v>1416</v>
      </c>
      <c r="I155" s="489">
        <v>1</v>
      </c>
      <c r="J155" s="316">
        <v>223</v>
      </c>
    </row>
    <row r="156" spans="1:10" ht="15">
      <c r="A156" s="478" t="s">
        <v>638</v>
      </c>
      <c r="B156" s="483" t="s">
        <v>47</v>
      </c>
      <c r="C156" s="489" t="s">
        <v>421</v>
      </c>
      <c r="D156" s="280" t="s">
        <v>421</v>
      </c>
      <c r="E156" s="489" t="s">
        <v>421</v>
      </c>
      <c r="F156" s="280" t="s">
        <v>421</v>
      </c>
      <c r="G156" s="489">
        <v>1</v>
      </c>
      <c r="H156" s="280">
        <v>586</v>
      </c>
      <c r="I156" s="489" t="s">
        <v>421</v>
      </c>
      <c r="J156" s="316" t="s">
        <v>421</v>
      </c>
    </row>
    <row r="157" spans="1:10" ht="15">
      <c r="A157" s="478" t="s">
        <v>639</v>
      </c>
      <c r="B157" s="483" t="s">
        <v>45</v>
      </c>
      <c r="C157" s="489" t="s">
        <v>421</v>
      </c>
      <c r="D157" s="280" t="s">
        <v>421</v>
      </c>
      <c r="E157" s="489" t="s">
        <v>421</v>
      </c>
      <c r="F157" s="280" t="s">
        <v>421</v>
      </c>
      <c r="G157" s="489">
        <v>2</v>
      </c>
      <c r="H157" s="280">
        <v>178</v>
      </c>
      <c r="I157" s="489" t="s">
        <v>421</v>
      </c>
      <c r="J157" s="316" t="s">
        <v>421</v>
      </c>
    </row>
    <row r="158" spans="1:10" ht="15">
      <c r="A158" s="478"/>
      <c r="B158" s="483" t="s">
        <v>47</v>
      </c>
      <c r="C158" s="489" t="s">
        <v>421</v>
      </c>
      <c r="D158" s="280" t="s">
        <v>421</v>
      </c>
      <c r="E158" s="489" t="s">
        <v>421</v>
      </c>
      <c r="F158" s="280" t="s">
        <v>421</v>
      </c>
      <c r="G158" s="489">
        <v>2</v>
      </c>
      <c r="H158" s="280">
        <v>178</v>
      </c>
      <c r="I158" s="489" t="s">
        <v>421</v>
      </c>
      <c r="J158" s="316" t="s">
        <v>421</v>
      </c>
    </row>
    <row r="159" spans="1:10" ht="15">
      <c r="A159" s="478" t="s">
        <v>640</v>
      </c>
      <c r="B159" s="483" t="s">
        <v>47</v>
      </c>
      <c r="C159" s="489">
        <v>1</v>
      </c>
      <c r="D159" s="280">
        <v>296</v>
      </c>
      <c r="E159" s="489" t="s">
        <v>421</v>
      </c>
      <c r="F159" s="280" t="s">
        <v>421</v>
      </c>
      <c r="G159" s="489">
        <v>1</v>
      </c>
      <c r="H159" s="280">
        <v>512</v>
      </c>
      <c r="I159" s="489" t="s">
        <v>421</v>
      </c>
      <c r="J159" s="316" t="s">
        <v>421</v>
      </c>
    </row>
    <row r="160" spans="1:10" ht="21" customHeight="1">
      <c r="A160" s="479" t="s">
        <v>247</v>
      </c>
      <c r="B160" s="483" t="s">
        <v>45</v>
      </c>
      <c r="C160" s="489">
        <v>2</v>
      </c>
      <c r="D160" s="280">
        <v>669</v>
      </c>
      <c r="E160" s="489" t="s">
        <v>421</v>
      </c>
      <c r="F160" s="280" t="s">
        <v>421</v>
      </c>
      <c r="G160" s="489">
        <v>1</v>
      </c>
      <c r="H160" s="280">
        <v>221</v>
      </c>
      <c r="I160" s="489" t="s">
        <v>421</v>
      </c>
      <c r="J160" s="316" t="s">
        <v>421</v>
      </c>
    </row>
    <row r="161" spans="1:10" ht="15">
      <c r="A161" s="477"/>
      <c r="B161" s="483" t="s">
        <v>46</v>
      </c>
      <c r="C161" s="489">
        <v>1</v>
      </c>
      <c r="D161" s="280">
        <v>208</v>
      </c>
      <c r="E161" s="489" t="s">
        <v>421</v>
      </c>
      <c r="F161" s="280" t="s">
        <v>421</v>
      </c>
      <c r="G161" s="489">
        <v>1</v>
      </c>
      <c r="H161" s="280">
        <v>221</v>
      </c>
      <c r="I161" s="489" t="s">
        <v>421</v>
      </c>
      <c r="J161" s="316" t="s">
        <v>421</v>
      </c>
    </row>
    <row r="162" spans="1:10" ht="15">
      <c r="A162" s="477"/>
      <c r="B162" s="483" t="s">
        <v>47</v>
      </c>
      <c r="C162" s="489">
        <v>1</v>
      </c>
      <c r="D162" s="280">
        <v>461</v>
      </c>
      <c r="E162" s="489" t="s">
        <v>421</v>
      </c>
      <c r="F162" s="280" t="s">
        <v>421</v>
      </c>
      <c r="G162" s="489" t="s">
        <v>421</v>
      </c>
      <c r="H162" s="280" t="s">
        <v>421</v>
      </c>
      <c r="I162" s="489" t="s">
        <v>421</v>
      </c>
      <c r="J162" s="316" t="s">
        <v>421</v>
      </c>
    </row>
    <row r="163" spans="1:10" ht="15">
      <c r="A163" s="478" t="s">
        <v>641</v>
      </c>
      <c r="B163" s="483" t="s">
        <v>46</v>
      </c>
      <c r="C163" s="489">
        <v>1</v>
      </c>
      <c r="D163" s="280">
        <v>208</v>
      </c>
      <c r="E163" s="489" t="s">
        <v>421</v>
      </c>
      <c r="F163" s="280" t="s">
        <v>421</v>
      </c>
      <c r="G163" s="489">
        <v>1</v>
      </c>
      <c r="H163" s="280">
        <v>221</v>
      </c>
      <c r="I163" s="489" t="s">
        <v>421</v>
      </c>
      <c r="J163" s="316" t="s">
        <v>421</v>
      </c>
    </row>
    <row r="164" spans="1:10" ht="15">
      <c r="A164" s="478" t="s">
        <v>252</v>
      </c>
      <c r="B164" s="483" t="s">
        <v>47</v>
      </c>
      <c r="C164" s="489">
        <v>1</v>
      </c>
      <c r="D164" s="280">
        <v>461</v>
      </c>
      <c r="E164" s="489" t="s">
        <v>421</v>
      </c>
      <c r="F164" s="280" t="s">
        <v>421</v>
      </c>
      <c r="G164" s="489" t="s">
        <v>421</v>
      </c>
      <c r="H164" s="280" t="s">
        <v>421</v>
      </c>
      <c r="I164" s="489" t="s">
        <v>421</v>
      </c>
      <c r="J164" s="316" t="s">
        <v>421</v>
      </c>
    </row>
  </sheetData>
  <mergeCells count="8">
    <mergeCell ref="A2:J2"/>
    <mergeCell ref="A3:B5"/>
    <mergeCell ref="C3:F3"/>
    <mergeCell ref="G3:J3"/>
    <mergeCell ref="C4:D4"/>
    <mergeCell ref="E4:F4"/>
    <mergeCell ref="G4:H4"/>
    <mergeCell ref="I4:J4"/>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zoomScale="90" zoomScaleNormal="90" workbookViewId="0" topLeftCell="A1"/>
  </sheetViews>
  <sheetFormatPr defaultColWidth="8.796875" defaultRowHeight="14.25"/>
  <cols>
    <col min="1" max="1" width="30.59765625" style="0" customWidth="1"/>
    <col min="2" max="2" width="3.69921875" style="0" customWidth="1"/>
    <col min="3" max="3" width="7.69921875" style="0" customWidth="1"/>
    <col min="4" max="4" width="12.69921875" style="0" customWidth="1"/>
    <col min="5" max="5" width="7.69921875" style="0" customWidth="1"/>
    <col min="6" max="6" width="12.69921875" style="0" customWidth="1"/>
    <col min="7" max="7" width="7.69921875" style="0" customWidth="1"/>
    <col min="8" max="8" width="12.69921875" style="0" customWidth="1"/>
    <col min="9" max="9" width="7.69921875" style="0" customWidth="1"/>
    <col min="10" max="10" width="12.69921875" style="0" customWidth="1"/>
    <col min="11" max="11" width="7.69921875" style="0" customWidth="1"/>
    <col min="12" max="12" width="12.69921875" style="0" customWidth="1"/>
    <col min="13" max="13" width="7.69921875" style="0" customWidth="1"/>
    <col min="14" max="14" width="12.69921875" style="0" customWidth="1"/>
  </cols>
  <sheetData>
    <row r="1" spans="1:14" ht="15">
      <c r="A1" s="7"/>
      <c r="B1" s="1"/>
      <c r="C1" s="1"/>
      <c r="D1" s="1"/>
      <c r="E1" s="1"/>
      <c r="F1" s="1"/>
      <c r="G1" s="1"/>
      <c r="H1" s="1"/>
      <c r="I1" s="1"/>
      <c r="J1" s="1"/>
      <c r="K1" s="1"/>
      <c r="L1" s="1"/>
      <c r="M1" s="1"/>
      <c r="N1" s="1"/>
    </row>
    <row r="2" spans="1:14" ht="33.75" customHeight="1">
      <c r="A2" s="756" t="s">
        <v>642</v>
      </c>
      <c r="B2" s="756"/>
      <c r="C2" s="798"/>
      <c r="D2" s="798"/>
      <c r="E2" s="798"/>
      <c r="F2" s="798"/>
      <c r="G2" s="798"/>
      <c r="H2" s="798"/>
      <c r="I2" s="798"/>
      <c r="J2" s="798"/>
      <c r="K2" s="798"/>
      <c r="L2" s="798"/>
      <c r="M2" s="798"/>
      <c r="N2" s="798"/>
    </row>
    <row r="3" spans="1:14" ht="37.5" customHeight="1">
      <c r="A3" s="891" t="s">
        <v>2</v>
      </c>
      <c r="B3" s="891"/>
      <c r="C3" s="785" t="s">
        <v>643</v>
      </c>
      <c r="D3" s="884"/>
      <c r="E3" s="884"/>
      <c r="F3" s="799"/>
      <c r="G3" s="785" t="s">
        <v>644</v>
      </c>
      <c r="H3" s="884"/>
      <c r="I3" s="884"/>
      <c r="J3" s="799"/>
      <c r="K3" s="784" t="s">
        <v>645</v>
      </c>
      <c r="L3" s="784"/>
      <c r="M3" s="784"/>
      <c r="N3" s="785"/>
    </row>
    <row r="4" spans="1:14" ht="21.75" customHeight="1">
      <c r="A4" s="893"/>
      <c r="B4" s="893"/>
      <c r="C4" s="784" t="s">
        <v>541</v>
      </c>
      <c r="D4" s="784"/>
      <c r="E4" s="784" t="s">
        <v>542</v>
      </c>
      <c r="F4" s="784"/>
      <c r="G4" s="784" t="s">
        <v>541</v>
      </c>
      <c r="H4" s="784"/>
      <c r="I4" s="784" t="s">
        <v>542</v>
      </c>
      <c r="J4" s="784"/>
      <c r="K4" s="784" t="s">
        <v>541</v>
      </c>
      <c r="L4" s="784"/>
      <c r="M4" s="784" t="s">
        <v>542</v>
      </c>
      <c r="N4" s="785"/>
    </row>
    <row r="5" spans="1:14" ht="45" customHeight="1" thickBot="1">
      <c r="A5" s="895"/>
      <c r="B5" s="895"/>
      <c r="C5" s="41" t="s">
        <v>394</v>
      </c>
      <c r="D5" s="41" t="s">
        <v>419</v>
      </c>
      <c r="E5" s="41" t="s">
        <v>394</v>
      </c>
      <c r="F5" s="41" t="s">
        <v>419</v>
      </c>
      <c r="G5" s="41" t="s">
        <v>394</v>
      </c>
      <c r="H5" s="41" t="s">
        <v>419</v>
      </c>
      <c r="I5" s="41" t="s">
        <v>394</v>
      </c>
      <c r="J5" s="41" t="s">
        <v>419</v>
      </c>
      <c r="K5" s="41" t="s">
        <v>394</v>
      </c>
      <c r="L5" s="41" t="s">
        <v>419</v>
      </c>
      <c r="M5" s="41" t="s">
        <v>394</v>
      </c>
      <c r="N5" s="222" t="s">
        <v>419</v>
      </c>
    </row>
    <row r="6" spans="1:14" ht="21" customHeight="1">
      <c r="A6" s="465" t="s">
        <v>4</v>
      </c>
      <c r="B6" s="466" t="s">
        <v>45</v>
      </c>
      <c r="C6" s="494">
        <v>10</v>
      </c>
      <c r="D6" s="279">
        <v>1049</v>
      </c>
      <c r="E6" s="487">
        <v>2</v>
      </c>
      <c r="F6" s="279">
        <v>454</v>
      </c>
      <c r="G6" s="487">
        <v>3</v>
      </c>
      <c r="H6" s="279">
        <v>2687</v>
      </c>
      <c r="I6" s="487">
        <v>1</v>
      </c>
      <c r="J6" s="279">
        <v>411</v>
      </c>
      <c r="K6" s="487">
        <v>6</v>
      </c>
      <c r="L6" s="495">
        <v>1816</v>
      </c>
      <c r="M6" s="494" t="s">
        <v>421</v>
      </c>
      <c r="N6" s="496" t="s">
        <v>421</v>
      </c>
    </row>
    <row r="7" spans="1:14" ht="15">
      <c r="A7" s="465"/>
      <c r="B7" s="466" t="s">
        <v>46</v>
      </c>
      <c r="C7" s="469">
        <f aca="true" t="shared" si="0" ref="C7:H7">SUM(C10,C21,C31,C39)</f>
        <v>9</v>
      </c>
      <c r="D7" s="488">
        <f t="shared" si="0"/>
        <v>923</v>
      </c>
      <c r="E7" s="487">
        <f t="shared" si="0"/>
        <v>2</v>
      </c>
      <c r="F7" s="488">
        <f t="shared" si="0"/>
        <v>454</v>
      </c>
      <c r="G7" s="487">
        <f t="shared" si="0"/>
        <v>2</v>
      </c>
      <c r="H7" s="488">
        <f t="shared" si="0"/>
        <v>1017</v>
      </c>
      <c r="I7" s="487" t="s">
        <v>421</v>
      </c>
      <c r="J7" s="488" t="s">
        <v>421</v>
      </c>
      <c r="K7" s="487">
        <f>SUM(K10,K21,K31,K39)</f>
        <v>3</v>
      </c>
      <c r="L7" s="471">
        <f>SUM(L10,L21,L31,L39)</f>
        <v>923</v>
      </c>
      <c r="M7" s="469" t="s">
        <v>421</v>
      </c>
      <c r="N7" s="497" t="s">
        <v>421</v>
      </c>
    </row>
    <row r="8" spans="1:14" ht="15">
      <c r="A8" s="465"/>
      <c r="B8" s="466" t="s">
        <v>47</v>
      </c>
      <c r="C8" s="469">
        <f>SUM(C11,C22,C32,C40)</f>
        <v>1</v>
      </c>
      <c r="D8" s="488">
        <f>SUM(D11,D22,D32,D40)</f>
        <v>126</v>
      </c>
      <c r="E8" s="487" t="s">
        <v>421</v>
      </c>
      <c r="F8" s="488" t="s">
        <v>421</v>
      </c>
      <c r="G8" s="487">
        <f>SUM(G11,G22,G32,G40)</f>
        <v>1</v>
      </c>
      <c r="H8" s="488">
        <f>SUM(H11,H22,H32,H40)</f>
        <v>1670</v>
      </c>
      <c r="I8" s="487">
        <f>SUM(I11,I22,I32,I40)</f>
        <v>1</v>
      </c>
      <c r="J8" s="488">
        <f>SUM(J11,J22,J32,J40)</f>
        <v>411</v>
      </c>
      <c r="K8" s="487">
        <f>SUM(K11,K22,K32,K40)</f>
        <v>3</v>
      </c>
      <c r="L8" s="471">
        <f>SUM(L11,L22,L32,L40)</f>
        <v>893</v>
      </c>
      <c r="M8" s="469" t="s">
        <v>421</v>
      </c>
      <c r="N8" s="497" t="s">
        <v>421</v>
      </c>
    </row>
    <row r="9" spans="1:14" ht="21" customHeight="1">
      <c r="A9" s="465" t="s">
        <v>48</v>
      </c>
      <c r="B9" s="466" t="s">
        <v>45</v>
      </c>
      <c r="C9" s="469">
        <v>1</v>
      </c>
      <c r="D9" s="488">
        <v>126</v>
      </c>
      <c r="E9" s="487" t="s">
        <v>421</v>
      </c>
      <c r="F9" s="488" t="s">
        <v>421</v>
      </c>
      <c r="G9" s="487">
        <v>2</v>
      </c>
      <c r="H9" s="488">
        <v>2661</v>
      </c>
      <c r="I9" s="487" t="s">
        <v>421</v>
      </c>
      <c r="J9" s="488" t="s">
        <v>421</v>
      </c>
      <c r="K9" s="487">
        <v>1</v>
      </c>
      <c r="L9" s="471">
        <v>360</v>
      </c>
      <c r="M9" s="469" t="s">
        <v>421</v>
      </c>
      <c r="N9" s="471" t="s">
        <v>421</v>
      </c>
    </row>
    <row r="10" spans="1:14" ht="15">
      <c r="A10" s="477"/>
      <c r="B10" s="474" t="s">
        <v>46</v>
      </c>
      <c r="C10" s="475" t="s">
        <v>421</v>
      </c>
      <c r="D10" s="280" t="s">
        <v>421</v>
      </c>
      <c r="E10" s="489" t="s">
        <v>421</v>
      </c>
      <c r="F10" s="280" t="s">
        <v>421</v>
      </c>
      <c r="G10" s="489">
        <v>1</v>
      </c>
      <c r="H10" s="280">
        <v>991</v>
      </c>
      <c r="I10" s="489" t="s">
        <v>421</v>
      </c>
      <c r="J10" s="280" t="s">
        <v>421</v>
      </c>
      <c r="K10" s="489" t="s">
        <v>421</v>
      </c>
      <c r="L10" s="316" t="s">
        <v>421</v>
      </c>
      <c r="M10" s="469" t="s">
        <v>421</v>
      </c>
      <c r="N10" s="497" t="s">
        <v>421</v>
      </c>
    </row>
    <row r="11" spans="1:14" ht="15">
      <c r="A11" s="477"/>
      <c r="B11" s="474" t="s">
        <v>47</v>
      </c>
      <c r="C11" s="475">
        <v>1</v>
      </c>
      <c r="D11" s="280">
        <v>126</v>
      </c>
      <c r="E11" s="489" t="s">
        <v>421</v>
      </c>
      <c r="F11" s="280" t="s">
        <v>421</v>
      </c>
      <c r="G11" s="489">
        <v>1</v>
      </c>
      <c r="H11" s="280">
        <v>1670</v>
      </c>
      <c r="I11" s="489" t="s">
        <v>421</v>
      </c>
      <c r="J11" s="280" t="s">
        <v>421</v>
      </c>
      <c r="K11" s="489">
        <v>1</v>
      </c>
      <c r="L11" s="316">
        <v>360</v>
      </c>
      <c r="M11" s="469" t="s">
        <v>421</v>
      </c>
      <c r="N11" s="497" t="s">
        <v>421</v>
      </c>
    </row>
    <row r="12" spans="1:14" ht="21" customHeight="1">
      <c r="A12" s="479" t="s">
        <v>49</v>
      </c>
      <c r="B12" s="474" t="s">
        <v>45</v>
      </c>
      <c r="C12" s="475">
        <v>1</v>
      </c>
      <c r="D12" s="280">
        <v>126</v>
      </c>
      <c r="E12" s="489" t="s">
        <v>421</v>
      </c>
      <c r="F12" s="280" t="s">
        <v>421</v>
      </c>
      <c r="G12" s="489" t="s">
        <v>421</v>
      </c>
      <c r="H12" s="280" t="s">
        <v>421</v>
      </c>
      <c r="I12" s="489" t="s">
        <v>421</v>
      </c>
      <c r="J12" s="280" t="s">
        <v>421</v>
      </c>
      <c r="K12" s="489">
        <v>1</v>
      </c>
      <c r="L12" s="316">
        <v>360</v>
      </c>
      <c r="M12" s="469" t="s">
        <v>421</v>
      </c>
      <c r="N12" s="497" t="s">
        <v>421</v>
      </c>
    </row>
    <row r="13" spans="1:14" ht="15">
      <c r="A13" s="477"/>
      <c r="B13" s="474" t="s">
        <v>47</v>
      </c>
      <c r="C13" s="475">
        <v>1</v>
      </c>
      <c r="D13" s="280">
        <v>126</v>
      </c>
      <c r="E13" s="489" t="s">
        <v>421</v>
      </c>
      <c r="F13" s="280" t="s">
        <v>421</v>
      </c>
      <c r="G13" s="489" t="s">
        <v>421</v>
      </c>
      <c r="H13" s="280" t="s">
        <v>421</v>
      </c>
      <c r="I13" s="489" t="s">
        <v>421</v>
      </c>
      <c r="J13" s="280" t="s">
        <v>421</v>
      </c>
      <c r="K13" s="489">
        <v>1</v>
      </c>
      <c r="L13" s="316">
        <v>360</v>
      </c>
      <c r="M13" s="469" t="s">
        <v>421</v>
      </c>
      <c r="N13" s="497" t="s">
        <v>421</v>
      </c>
    </row>
    <row r="14" spans="1:14" ht="15">
      <c r="A14" s="478" t="s">
        <v>606</v>
      </c>
      <c r="B14" s="474" t="s">
        <v>47</v>
      </c>
      <c r="C14" s="475">
        <v>1</v>
      </c>
      <c r="D14" s="280">
        <v>126</v>
      </c>
      <c r="E14" s="489" t="s">
        <v>421</v>
      </c>
      <c r="F14" s="280" t="s">
        <v>421</v>
      </c>
      <c r="G14" s="489" t="s">
        <v>421</v>
      </c>
      <c r="H14" s="280" t="s">
        <v>421</v>
      </c>
      <c r="I14" s="489" t="s">
        <v>421</v>
      </c>
      <c r="J14" s="280" t="s">
        <v>421</v>
      </c>
      <c r="K14" s="489">
        <v>1</v>
      </c>
      <c r="L14" s="316">
        <v>360</v>
      </c>
      <c r="M14" s="469" t="s">
        <v>421</v>
      </c>
      <c r="N14" s="497" t="s">
        <v>421</v>
      </c>
    </row>
    <row r="15" spans="1:14" ht="15">
      <c r="A15" s="479" t="s">
        <v>82</v>
      </c>
      <c r="B15" s="474" t="s">
        <v>45</v>
      </c>
      <c r="C15" s="475" t="s">
        <v>421</v>
      </c>
      <c r="D15" s="280" t="s">
        <v>421</v>
      </c>
      <c r="E15" s="489" t="s">
        <v>421</v>
      </c>
      <c r="F15" s="280" t="s">
        <v>421</v>
      </c>
      <c r="G15" s="489">
        <v>1</v>
      </c>
      <c r="H15" s="280">
        <v>1670</v>
      </c>
      <c r="I15" s="489" t="s">
        <v>421</v>
      </c>
      <c r="J15" s="280" t="s">
        <v>421</v>
      </c>
      <c r="K15" s="489" t="s">
        <v>421</v>
      </c>
      <c r="L15" s="316" t="s">
        <v>421</v>
      </c>
      <c r="M15" s="469" t="s">
        <v>421</v>
      </c>
      <c r="N15" s="497" t="s">
        <v>421</v>
      </c>
    </row>
    <row r="16" spans="1:14" ht="15">
      <c r="A16" s="478"/>
      <c r="B16" s="474" t="s">
        <v>47</v>
      </c>
      <c r="C16" s="475" t="s">
        <v>421</v>
      </c>
      <c r="D16" s="280" t="s">
        <v>421</v>
      </c>
      <c r="E16" s="489" t="s">
        <v>421</v>
      </c>
      <c r="F16" s="280" t="s">
        <v>421</v>
      </c>
      <c r="G16" s="489">
        <v>1</v>
      </c>
      <c r="H16" s="280">
        <v>1670</v>
      </c>
      <c r="I16" s="489" t="s">
        <v>421</v>
      </c>
      <c r="J16" s="280" t="s">
        <v>421</v>
      </c>
      <c r="K16" s="489" t="s">
        <v>421</v>
      </c>
      <c r="L16" s="316" t="s">
        <v>421</v>
      </c>
      <c r="M16" s="469" t="s">
        <v>421</v>
      </c>
      <c r="N16" s="497" t="s">
        <v>421</v>
      </c>
    </row>
    <row r="17" spans="1:14" ht="15">
      <c r="A17" s="478" t="s">
        <v>89</v>
      </c>
      <c r="B17" s="474" t="s">
        <v>47</v>
      </c>
      <c r="C17" s="475" t="s">
        <v>421</v>
      </c>
      <c r="D17" s="280" t="s">
        <v>421</v>
      </c>
      <c r="E17" s="489" t="s">
        <v>421</v>
      </c>
      <c r="F17" s="280" t="s">
        <v>421</v>
      </c>
      <c r="G17" s="489">
        <v>1</v>
      </c>
      <c r="H17" s="280">
        <v>1670</v>
      </c>
      <c r="I17" s="489" t="s">
        <v>421</v>
      </c>
      <c r="J17" s="280" t="s">
        <v>421</v>
      </c>
      <c r="K17" s="489" t="s">
        <v>421</v>
      </c>
      <c r="L17" s="316" t="s">
        <v>421</v>
      </c>
      <c r="M17" s="469" t="s">
        <v>421</v>
      </c>
      <c r="N17" s="497" t="s">
        <v>421</v>
      </c>
    </row>
    <row r="18" spans="1:14" ht="15">
      <c r="A18" s="484" t="s">
        <v>564</v>
      </c>
      <c r="B18" s="474"/>
      <c r="C18" s="475"/>
      <c r="D18" s="280"/>
      <c r="E18" s="489"/>
      <c r="F18" s="280"/>
      <c r="G18" s="489"/>
      <c r="H18" s="280"/>
      <c r="I18" s="489"/>
      <c r="J18" s="280"/>
      <c r="K18" s="489"/>
      <c r="L18" s="316"/>
      <c r="M18" s="469"/>
      <c r="N18" s="497"/>
    </row>
    <row r="19" spans="1:14" ht="15">
      <c r="A19" s="479" t="s">
        <v>52</v>
      </c>
      <c r="B19" s="474" t="s">
        <v>46</v>
      </c>
      <c r="C19" s="475" t="s">
        <v>421</v>
      </c>
      <c r="D19" s="280" t="s">
        <v>421</v>
      </c>
      <c r="E19" s="489" t="s">
        <v>421</v>
      </c>
      <c r="F19" s="280" t="s">
        <v>421</v>
      </c>
      <c r="G19" s="489">
        <v>1</v>
      </c>
      <c r="H19" s="280">
        <v>991</v>
      </c>
      <c r="I19" s="489" t="s">
        <v>421</v>
      </c>
      <c r="J19" s="280" t="s">
        <v>421</v>
      </c>
      <c r="K19" s="489" t="s">
        <v>421</v>
      </c>
      <c r="L19" s="316" t="s">
        <v>421</v>
      </c>
      <c r="M19" s="469" t="s">
        <v>421</v>
      </c>
      <c r="N19" s="497" t="s">
        <v>421</v>
      </c>
    </row>
    <row r="20" spans="1:14" ht="21" customHeight="1">
      <c r="A20" s="465" t="s">
        <v>90</v>
      </c>
      <c r="B20" s="466" t="s">
        <v>45</v>
      </c>
      <c r="C20" s="469">
        <v>1</v>
      </c>
      <c r="D20" s="488">
        <v>497</v>
      </c>
      <c r="E20" s="487">
        <v>1</v>
      </c>
      <c r="F20" s="488">
        <v>79</v>
      </c>
      <c r="G20" s="487" t="s">
        <v>421</v>
      </c>
      <c r="H20" s="488" t="s">
        <v>421</v>
      </c>
      <c r="I20" s="487" t="s">
        <v>421</v>
      </c>
      <c r="J20" s="488" t="s">
        <v>421</v>
      </c>
      <c r="K20" s="487">
        <v>1</v>
      </c>
      <c r="L20" s="471">
        <v>102</v>
      </c>
      <c r="M20" s="469" t="s">
        <v>421</v>
      </c>
      <c r="N20" s="497" t="s">
        <v>421</v>
      </c>
    </row>
    <row r="21" spans="1:14" ht="15">
      <c r="A21" s="477"/>
      <c r="B21" s="474" t="s">
        <v>46</v>
      </c>
      <c r="C21" s="475">
        <v>1</v>
      </c>
      <c r="D21" s="280">
        <v>497</v>
      </c>
      <c r="E21" s="489">
        <v>1</v>
      </c>
      <c r="F21" s="280">
        <v>79</v>
      </c>
      <c r="G21" s="489" t="s">
        <v>421</v>
      </c>
      <c r="H21" s="280" t="s">
        <v>421</v>
      </c>
      <c r="I21" s="489" t="s">
        <v>421</v>
      </c>
      <c r="J21" s="280" t="s">
        <v>421</v>
      </c>
      <c r="K21" s="489" t="s">
        <v>421</v>
      </c>
      <c r="L21" s="316" t="s">
        <v>421</v>
      </c>
      <c r="M21" s="469" t="s">
        <v>421</v>
      </c>
      <c r="N21" s="497" t="s">
        <v>421</v>
      </c>
    </row>
    <row r="22" spans="1:14" ht="15">
      <c r="A22" s="477"/>
      <c r="B22" s="474" t="s">
        <v>47</v>
      </c>
      <c r="C22" s="475" t="s">
        <v>421</v>
      </c>
      <c r="D22" s="280" t="s">
        <v>421</v>
      </c>
      <c r="E22" s="489" t="s">
        <v>421</v>
      </c>
      <c r="F22" s="280" t="s">
        <v>421</v>
      </c>
      <c r="G22" s="489" t="s">
        <v>421</v>
      </c>
      <c r="H22" s="280" t="s">
        <v>421</v>
      </c>
      <c r="I22" s="489" t="s">
        <v>421</v>
      </c>
      <c r="J22" s="280" t="s">
        <v>421</v>
      </c>
      <c r="K22" s="489">
        <v>1</v>
      </c>
      <c r="L22" s="316">
        <v>102</v>
      </c>
      <c r="M22" s="469" t="s">
        <v>421</v>
      </c>
      <c r="N22" s="497" t="s">
        <v>421</v>
      </c>
    </row>
    <row r="23" spans="1:14" ht="21" customHeight="1">
      <c r="A23" s="479" t="s">
        <v>143</v>
      </c>
      <c r="B23" s="474" t="s">
        <v>45</v>
      </c>
      <c r="C23" s="475" t="s">
        <v>421</v>
      </c>
      <c r="D23" s="280" t="s">
        <v>421</v>
      </c>
      <c r="E23" s="489" t="s">
        <v>421</v>
      </c>
      <c r="F23" s="280" t="s">
        <v>421</v>
      </c>
      <c r="G23" s="489" t="s">
        <v>421</v>
      </c>
      <c r="H23" s="280" t="s">
        <v>421</v>
      </c>
      <c r="I23" s="489" t="s">
        <v>421</v>
      </c>
      <c r="J23" s="280" t="s">
        <v>421</v>
      </c>
      <c r="K23" s="489">
        <v>1</v>
      </c>
      <c r="L23" s="316">
        <v>102</v>
      </c>
      <c r="M23" s="469" t="s">
        <v>421</v>
      </c>
      <c r="N23" s="497" t="s">
        <v>421</v>
      </c>
    </row>
    <row r="24" spans="1:14" ht="15">
      <c r="A24" s="477"/>
      <c r="B24" s="474" t="s">
        <v>47</v>
      </c>
      <c r="C24" s="475" t="s">
        <v>421</v>
      </c>
      <c r="D24" s="280" t="s">
        <v>421</v>
      </c>
      <c r="E24" s="489" t="s">
        <v>421</v>
      </c>
      <c r="F24" s="280" t="s">
        <v>421</v>
      </c>
      <c r="G24" s="489" t="s">
        <v>421</v>
      </c>
      <c r="H24" s="280" t="s">
        <v>421</v>
      </c>
      <c r="I24" s="489" t="s">
        <v>421</v>
      </c>
      <c r="J24" s="280" t="s">
        <v>421</v>
      </c>
      <c r="K24" s="489">
        <v>1</v>
      </c>
      <c r="L24" s="316">
        <v>102</v>
      </c>
      <c r="M24" s="469" t="s">
        <v>421</v>
      </c>
      <c r="N24" s="497" t="s">
        <v>421</v>
      </c>
    </row>
    <row r="25" spans="1:14" ht="15">
      <c r="A25" s="478" t="s">
        <v>157</v>
      </c>
      <c r="B25" s="474" t="s">
        <v>45</v>
      </c>
      <c r="C25" s="475" t="s">
        <v>421</v>
      </c>
      <c r="D25" s="280" t="s">
        <v>421</v>
      </c>
      <c r="E25" s="489" t="s">
        <v>421</v>
      </c>
      <c r="F25" s="280" t="s">
        <v>421</v>
      </c>
      <c r="G25" s="489" t="s">
        <v>421</v>
      </c>
      <c r="H25" s="280" t="s">
        <v>421</v>
      </c>
      <c r="I25" s="489" t="s">
        <v>421</v>
      </c>
      <c r="J25" s="280" t="s">
        <v>421</v>
      </c>
      <c r="K25" s="489">
        <v>1</v>
      </c>
      <c r="L25" s="316">
        <v>102</v>
      </c>
      <c r="M25" s="469" t="s">
        <v>421</v>
      </c>
      <c r="N25" s="497" t="s">
        <v>421</v>
      </c>
    </row>
    <row r="26" spans="1:14" ht="15">
      <c r="A26" s="478"/>
      <c r="B26" s="474" t="s">
        <v>47</v>
      </c>
      <c r="C26" s="475" t="s">
        <v>421</v>
      </c>
      <c r="D26" s="280" t="s">
        <v>421</v>
      </c>
      <c r="E26" s="489" t="s">
        <v>421</v>
      </c>
      <c r="F26" s="280" t="s">
        <v>421</v>
      </c>
      <c r="G26" s="489" t="s">
        <v>421</v>
      </c>
      <c r="H26" s="280" t="s">
        <v>421</v>
      </c>
      <c r="I26" s="489" t="s">
        <v>421</v>
      </c>
      <c r="J26" s="280" t="s">
        <v>421</v>
      </c>
      <c r="K26" s="489">
        <v>1</v>
      </c>
      <c r="L26" s="316">
        <v>102</v>
      </c>
      <c r="M26" s="469" t="s">
        <v>421</v>
      </c>
      <c r="N26" s="497" t="s">
        <v>421</v>
      </c>
    </row>
    <row r="27" spans="1:14" ht="15">
      <c r="A27" s="484" t="s">
        <v>565</v>
      </c>
      <c r="B27" s="474"/>
      <c r="C27" s="475"/>
      <c r="D27" s="280"/>
      <c r="E27" s="489"/>
      <c r="F27" s="280"/>
      <c r="G27" s="489"/>
      <c r="H27" s="280"/>
      <c r="I27" s="489"/>
      <c r="J27" s="280"/>
      <c r="K27" s="489"/>
      <c r="L27" s="316"/>
      <c r="M27" s="475"/>
      <c r="N27" s="498"/>
    </row>
    <row r="28" spans="1:14" ht="15">
      <c r="A28" s="479" t="s">
        <v>646</v>
      </c>
      <c r="B28" s="474" t="s">
        <v>46</v>
      </c>
      <c r="C28" s="475" t="s">
        <v>421</v>
      </c>
      <c r="D28" s="280" t="s">
        <v>421</v>
      </c>
      <c r="E28" s="489">
        <v>1</v>
      </c>
      <c r="F28" s="280">
        <v>79</v>
      </c>
      <c r="G28" s="489" t="s">
        <v>421</v>
      </c>
      <c r="H28" s="280" t="s">
        <v>421</v>
      </c>
      <c r="I28" s="489" t="s">
        <v>421</v>
      </c>
      <c r="J28" s="280" t="s">
        <v>421</v>
      </c>
      <c r="K28" s="489" t="s">
        <v>421</v>
      </c>
      <c r="L28" s="316" t="s">
        <v>421</v>
      </c>
      <c r="M28" s="469" t="s">
        <v>421</v>
      </c>
      <c r="N28" s="497" t="s">
        <v>421</v>
      </c>
    </row>
    <row r="29" spans="1:14" ht="15">
      <c r="A29" s="479" t="s">
        <v>156</v>
      </c>
      <c r="B29" s="474" t="s">
        <v>46</v>
      </c>
      <c r="C29" s="475">
        <v>1</v>
      </c>
      <c r="D29" s="280">
        <v>497</v>
      </c>
      <c r="E29" s="489" t="s">
        <v>421</v>
      </c>
      <c r="F29" s="280" t="s">
        <v>421</v>
      </c>
      <c r="G29" s="489" t="s">
        <v>421</v>
      </c>
      <c r="H29" s="280" t="s">
        <v>421</v>
      </c>
      <c r="I29" s="489" t="s">
        <v>421</v>
      </c>
      <c r="J29" s="280" t="s">
        <v>421</v>
      </c>
      <c r="K29" s="489" t="s">
        <v>421</v>
      </c>
      <c r="L29" s="316" t="s">
        <v>421</v>
      </c>
      <c r="M29" s="469" t="s">
        <v>421</v>
      </c>
      <c r="N29" s="497" t="s">
        <v>421</v>
      </c>
    </row>
    <row r="30" spans="1:14" ht="21" customHeight="1">
      <c r="A30" s="465" t="s">
        <v>158</v>
      </c>
      <c r="B30" s="466" t="s">
        <v>45</v>
      </c>
      <c r="C30" s="469" t="s">
        <v>421</v>
      </c>
      <c r="D30" s="488" t="s">
        <v>421</v>
      </c>
      <c r="E30" s="487" t="s">
        <v>421</v>
      </c>
      <c r="F30" s="488" t="s">
        <v>421</v>
      </c>
      <c r="G30" s="487" t="s">
        <v>421</v>
      </c>
      <c r="H30" s="488" t="s">
        <v>421</v>
      </c>
      <c r="I30" s="487" t="s">
        <v>421</v>
      </c>
      <c r="J30" s="488" t="s">
        <v>421</v>
      </c>
      <c r="K30" s="487">
        <v>2</v>
      </c>
      <c r="L30" s="471">
        <v>1057</v>
      </c>
      <c r="M30" s="469" t="s">
        <v>421</v>
      </c>
      <c r="N30" s="497" t="s">
        <v>421</v>
      </c>
    </row>
    <row r="31" spans="1:14" ht="15">
      <c r="A31" s="477"/>
      <c r="B31" s="474" t="s">
        <v>46</v>
      </c>
      <c r="C31" s="475" t="s">
        <v>421</v>
      </c>
      <c r="D31" s="280" t="s">
        <v>421</v>
      </c>
      <c r="E31" s="489" t="s">
        <v>421</v>
      </c>
      <c r="F31" s="280" t="s">
        <v>421</v>
      </c>
      <c r="G31" s="489" t="s">
        <v>421</v>
      </c>
      <c r="H31" s="280" t="s">
        <v>421</v>
      </c>
      <c r="I31" s="489" t="s">
        <v>421</v>
      </c>
      <c r="J31" s="280" t="s">
        <v>421</v>
      </c>
      <c r="K31" s="489">
        <v>1</v>
      </c>
      <c r="L31" s="316">
        <v>626</v>
      </c>
      <c r="M31" s="475" t="s">
        <v>421</v>
      </c>
      <c r="N31" s="498" t="s">
        <v>421</v>
      </c>
    </row>
    <row r="32" spans="1:14" ht="15">
      <c r="A32" s="477"/>
      <c r="B32" s="474" t="s">
        <v>47</v>
      </c>
      <c r="C32" s="475" t="s">
        <v>421</v>
      </c>
      <c r="D32" s="280" t="s">
        <v>421</v>
      </c>
      <c r="E32" s="489" t="s">
        <v>421</v>
      </c>
      <c r="F32" s="280" t="s">
        <v>421</v>
      </c>
      <c r="G32" s="489" t="s">
        <v>421</v>
      </c>
      <c r="H32" s="280" t="s">
        <v>421</v>
      </c>
      <c r="I32" s="489" t="s">
        <v>421</v>
      </c>
      <c r="J32" s="280" t="s">
        <v>421</v>
      </c>
      <c r="K32" s="489">
        <v>1</v>
      </c>
      <c r="L32" s="316">
        <v>431</v>
      </c>
      <c r="M32" s="469" t="s">
        <v>421</v>
      </c>
      <c r="N32" s="497" t="s">
        <v>421</v>
      </c>
    </row>
    <row r="33" spans="1:14" ht="21" customHeight="1">
      <c r="A33" s="479" t="s">
        <v>189</v>
      </c>
      <c r="B33" s="474" t="s">
        <v>45</v>
      </c>
      <c r="C33" s="475" t="s">
        <v>421</v>
      </c>
      <c r="D33" s="280" t="s">
        <v>421</v>
      </c>
      <c r="E33" s="489" t="s">
        <v>421</v>
      </c>
      <c r="F33" s="280" t="s">
        <v>421</v>
      </c>
      <c r="G33" s="489" t="s">
        <v>421</v>
      </c>
      <c r="H33" s="280" t="s">
        <v>421</v>
      </c>
      <c r="I33" s="489" t="s">
        <v>421</v>
      </c>
      <c r="J33" s="280" t="s">
        <v>421</v>
      </c>
      <c r="K33" s="489">
        <v>1</v>
      </c>
      <c r="L33" s="316">
        <v>431</v>
      </c>
      <c r="M33" s="469" t="s">
        <v>421</v>
      </c>
      <c r="N33" s="497" t="s">
        <v>421</v>
      </c>
    </row>
    <row r="34" spans="1:14" ht="15">
      <c r="A34" s="477"/>
      <c r="B34" s="474" t="s">
        <v>47</v>
      </c>
      <c r="C34" s="475" t="s">
        <v>421</v>
      </c>
      <c r="D34" s="280" t="s">
        <v>421</v>
      </c>
      <c r="E34" s="489" t="s">
        <v>421</v>
      </c>
      <c r="F34" s="280" t="s">
        <v>421</v>
      </c>
      <c r="G34" s="489" t="s">
        <v>421</v>
      </c>
      <c r="H34" s="280" t="s">
        <v>421</v>
      </c>
      <c r="I34" s="489" t="s">
        <v>421</v>
      </c>
      <c r="J34" s="280" t="s">
        <v>421</v>
      </c>
      <c r="K34" s="489">
        <v>1</v>
      </c>
      <c r="L34" s="316">
        <v>431</v>
      </c>
      <c r="M34" s="469" t="s">
        <v>421</v>
      </c>
      <c r="N34" s="497" t="s">
        <v>421</v>
      </c>
    </row>
    <row r="35" spans="1:14" ht="15">
      <c r="A35" s="478" t="s">
        <v>195</v>
      </c>
      <c r="B35" s="474" t="s">
        <v>47</v>
      </c>
      <c r="C35" s="475" t="s">
        <v>421</v>
      </c>
      <c r="D35" s="280" t="s">
        <v>421</v>
      </c>
      <c r="E35" s="489" t="s">
        <v>421</v>
      </c>
      <c r="F35" s="280" t="s">
        <v>421</v>
      </c>
      <c r="G35" s="489" t="s">
        <v>421</v>
      </c>
      <c r="H35" s="280" t="s">
        <v>421</v>
      </c>
      <c r="I35" s="489" t="s">
        <v>421</v>
      </c>
      <c r="J35" s="280" t="s">
        <v>421</v>
      </c>
      <c r="K35" s="489">
        <v>1</v>
      </c>
      <c r="L35" s="316">
        <v>431</v>
      </c>
      <c r="M35" s="469" t="s">
        <v>421</v>
      </c>
      <c r="N35" s="497" t="s">
        <v>421</v>
      </c>
    </row>
    <row r="36" spans="1:14" ht="15">
      <c r="A36" s="484" t="s">
        <v>564</v>
      </c>
      <c r="B36" s="474"/>
      <c r="C36" s="475"/>
      <c r="D36" s="280"/>
      <c r="E36" s="489"/>
      <c r="F36" s="280"/>
      <c r="G36" s="489"/>
      <c r="H36" s="280"/>
      <c r="I36" s="489"/>
      <c r="J36" s="280"/>
      <c r="K36" s="489"/>
      <c r="L36" s="316"/>
      <c r="M36" s="475"/>
      <c r="N36" s="498"/>
    </row>
    <row r="37" spans="1:14" ht="15">
      <c r="A37" s="479" t="s">
        <v>647</v>
      </c>
      <c r="B37" s="474" t="s">
        <v>46</v>
      </c>
      <c r="C37" s="475" t="s">
        <v>421</v>
      </c>
      <c r="D37" s="280" t="s">
        <v>421</v>
      </c>
      <c r="E37" s="489" t="s">
        <v>421</v>
      </c>
      <c r="F37" s="280" t="s">
        <v>421</v>
      </c>
      <c r="G37" s="489" t="s">
        <v>421</v>
      </c>
      <c r="H37" s="280" t="s">
        <v>421</v>
      </c>
      <c r="I37" s="489" t="s">
        <v>421</v>
      </c>
      <c r="J37" s="280" t="s">
        <v>421</v>
      </c>
      <c r="K37" s="489">
        <v>1</v>
      </c>
      <c r="L37" s="316">
        <v>626</v>
      </c>
      <c r="M37" s="469" t="s">
        <v>421</v>
      </c>
      <c r="N37" s="497" t="s">
        <v>421</v>
      </c>
    </row>
    <row r="38" spans="1:14" ht="21" customHeight="1">
      <c r="A38" s="465" t="s">
        <v>202</v>
      </c>
      <c r="B38" s="466" t="s">
        <v>45</v>
      </c>
      <c r="C38" s="469">
        <v>8</v>
      </c>
      <c r="D38" s="488">
        <v>426</v>
      </c>
      <c r="E38" s="487">
        <v>1</v>
      </c>
      <c r="F38" s="488">
        <v>375</v>
      </c>
      <c r="G38" s="487">
        <v>1</v>
      </c>
      <c r="H38" s="488">
        <v>26</v>
      </c>
      <c r="I38" s="487">
        <v>1</v>
      </c>
      <c r="J38" s="488">
        <v>411</v>
      </c>
      <c r="K38" s="487">
        <v>2</v>
      </c>
      <c r="L38" s="471">
        <v>297</v>
      </c>
      <c r="M38" s="469" t="s">
        <v>421</v>
      </c>
      <c r="N38" s="497" t="s">
        <v>421</v>
      </c>
    </row>
    <row r="39" spans="1:14" ht="15">
      <c r="A39" s="477"/>
      <c r="B39" s="474" t="s">
        <v>46</v>
      </c>
      <c r="C39" s="475">
        <v>8</v>
      </c>
      <c r="D39" s="280">
        <v>426</v>
      </c>
      <c r="E39" s="489">
        <v>1</v>
      </c>
      <c r="F39" s="280">
        <v>375</v>
      </c>
      <c r="G39" s="489">
        <v>1</v>
      </c>
      <c r="H39" s="280">
        <v>26</v>
      </c>
      <c r="I39" s="489" t="s">
        <v>421</v>
      </c>
      <c r="J39" s="280" t="s">
        <v>421</v>
      </c>
      <c r="K39" s="489">
        <v>2</v>
      </c>
      <c r="L39" s="316">
        <f>SUM(L46,L48)</f>
        <v>297</v>
      </c>
      <c r="M39" s="469" t="s">
        <v>421</v>
      </c>
      <c r="N39" s="497" t="s">
        <v>421</v>
      </c>
    </row>
    <row r="40" spans="1:14" ht="15">
      <c r="A40" s="477"/>
      <c r="B40" s="474" t="s">
        <v>47</v>
      </c>
      <c r="C40" s="475" t="s">
        <v>421</v>
      </c>
      <c r="D40" s="280" t="s">
        <v>421</v>
      </c>
      <c r="E40" s="489" t="s">
        <v>421</v>
      </c>
      <c r="F40" s="280" t="s">
        <v>421</v>
      </c>
      <c r="G40" s="489" t="s">
        <v>421</v>
      </c>
      <c r="H40" s="280" t="s">
        <v>421</v>
      </c>
      <c r="I40" s="489">
        <v>1</v>
      </c>
      <c r="J40" s="280">
        <v>411</v>
      </c>
      <c r="K40" s="489" t="s">
        <v>421</v>
      </c>
      <c r="L40" s="316" t="s">
        <v>421</v>
      </c>
      <c r="M40" s="469" t="s">
        <v>421</v>
      </c>
      <c r="N40" s="497" t="s">
        <v>421</v>
      </c>
    </row>
    <row r="41" spans="1:14" ht="21" customHeight="1">
      <c r="A41" s="479" t="s">
        <v>203</v>
      </c>
      <c r="B41" s="474" t="s">
        <v>45</v>
      </c>
      <c r="C41" s="475" t="s">
        <v>421</v>
      </c>
      <c r="D41" s="280" t="s">
        <v>421</v>
      </c>
      <c r="E41" s="489" t="s">
        <v>421</v>
      </c>
      <c r="F41" s="280" t="s">
        <v>421</v>
      </c>
      <c r="G41" s="489">
        <v>1</v>
      </c>
      <c r="H41" s="280">
        <v>26</v>
      </c>
      <c r="I41" s="489" t="s">
        <v>421</v>
      </c>
      <c r="J41" s="280" t="s">
        <v>421</v>
      </c>
      <c r="K41" s="489" t="s">
        <v>421</v>
      </c>
      <c r="L41" s="316" t="s">
        <v>421</v>
      </c>
      <c r="M41" s="469" t="s">
        <v>421</v>
      </c>
      <c r="N41" s="497" t="s">
        <v>421</v>
      </c>
    </row>
    <row r="42" spans="1:14" ht="15">
      <c r="A42" s="477"/>
      <c r="B42" s="474" t="s">
        <v>46</v>
      </c>
      <c r="C42" s="475" t="s">
        <v>421</v>
      </c>
      <c r="D42" s="280" t="s">
        <v>421</v>
      </c>
      <c r="E42" s="489" t="s">
        <v>421</v>
      </c>
      <c r="F42" s="280" t="s">
        <v>421</v>
      </c>
      <c r="G42" s="489">
        <v>1</v>
      </c>
      <c r="H42" s="280">
        <v>26</v>
      </c>
      <c r="I42" s="489" t="s">
        <v>421</v>
      </c>
      <c r="J42" s="280" t="s">
        <v>421</v>
      </c>
      <c r="K42" s="489" t="s">
        <v>421</v>
      </c>
      <c r="L42" s="316" t="s">
        <v>421</v>
      </c>
      <c r="M42" s="469" t="s">
        <v>421</v>
      </c>
      <c r="N42" s="497" t="s">
        <v>421</v>
      </c>
    </row>
    <row r="43" spans="1:14" ht="15">
      <c r="A43" s="478" t="s">
        <v>208</v>
      </c>
      <c r="B43" s="474" t="s">
        <v>45</v>
      </c>
      <c r="C43" s="475" t="s">
        <v>421</v>
      </c>
      <c r="D43" s="280" t="s">
        <v>421</v>
      </c>
      <c r="E43" s="489" t="s">
        <v>421</v>
      </c>
      <c r="F43" s="280" t="s">
        <v>421</v>
      </c>
      <c r="G43" s="489">
        <v>1</v>
      </c>
      <c r="H43" s="280">
        <v>26</v>
      </c>
      <c r="I43" s="489" t="s">
        <v>421</v>
      </c>
      <c r="J43" s="280" t="s">
        <v>421</v>
      </c>
      <c r="K43" s="489" t="s">
        <v>421</v>
      </c>
      <c r="L43" s="316" t="s">
        <v>421</v>
      </c>
      <c r="M43" s="469" t="s">
        <v>421</v>
      </c>
      <c r="N43" s="497" t="s">
        <v>421</v>
      </c>
    </row>
    <row r="44" spans="1:14" ht="15">
      <c r="A44" s="477"/>
      <c r="B44" s="474" t="s">
        <v>46</v>
      </c>
      <c r="C44" s="475" t="s">
        <v>421</v>
      </c>
      <c r="D44" s="280" t="s">
        <v>421</v>
      </c>
      <c r="E44" s="489" t="s">
        <v>421</v>
      </c>
      <c r="F44" s="280" t="s">
        <v>421</v>
      </c>
      <c r="G44" s="489">
        <v>1</v>
      </c>
      <c r="H44" s="280">
        <v>26</v>
      </c>
      <c r="I44" s="489" t="s">
        <v>421</v>
      </c>
      <c r="J44" s="280" t="s">
        <v>421</v>
      </c>
      <c r="K44" s="489" t="s">
        <v>421</v>
      </c>
      <c r="L44" s="316" t="s">
        <v>421</v>
      </c>
      <c r="M44" s="469" t="s">
        <v>421</v>
      </c>
      <c r="N44" s="497" t="s">
        <v>421</v>
      </c>
    </row>
    <row r="45" spans="1:14" ht="21" customHeight="1">
      <c r="A45" s="479" t="s">
        <v>209</v>
      </c>
      <c r="B45" s="474" t="s">
        <v>45</v>
      </c>
      <c r="C45" s="475" t="s">
        <v>421</v>
      </c>
      <c r="D45" s="280" t="s">
        <v>421</v>
      </c>
      <c r="E45" s="489" t="s">
        <v>421</v>
      </c>
      <c r="F45" s="280" t="s">
        <v>421</v>
      </c>
      <c r="G45" s="489" t="s">
        <v>421</v>
      </c>
      <c r="H45" s="280" t="s">
        <v>421</v>
      </c>
      <c r="I45" s="489" t="s">
        <v>421</v>
      </c>
      <c r="J45" s="280" t="s">
        <v>421</v>
      </c>
      <c r="K45" s="489">
        <v>1</v>
      </c>
      <c r="L45" s="316">
        <v>192</v>
      </c>
      <c r="M45" s="469" t="s">
        <v>421</v>
      </c>
      <c r="N45" s="497" t="s">
        <v>421</v>
      </c>
    </row>
    <row r="46" spans="1:14" ht="15">
      <c r="A46" s="478" t="s">
        <v>210</v>
      </c>
      <c r="B46" s="474" t="s">
        <v>46</v>
      </c>
      <c r="C46" s="475" t="s">
        <v>421</v>
      </c>
      <c r="D46" s="280" t="s">
        <v>421</v>
      </c>
      <c r="E46" s="489" t="s">
        <v>421</v>
      </c>
      <c r="F46" s="280" t="s">
        <v>421</v>
      </c>
      <c r="G46" s="489" t="s">
        <v>421</v>
      </c>
      <c r="H46" s="280" t="s">
        <v>421</v>
      </c>
      <c r="I46" s="489" t="s">
        <v>421</v>
      </c>
      <c r="J46" s="280" t="s">
        <v>421</v>
      </c>
      <c r="K46" s="489">
        <v>1</v>
      </c>
      <c r="L46" s="316">
        <v>192</v>
      </c>
      <c r="M46" s="469" t="s">
        <v>421</v>
      </c>
      <c r="N46" s="497" t="s">
        <v>421</v>
      </c>
    </row>
    <row r="47" spans="1:14" ht="21" customHeight="1">
      <c r="A47" s="479" t="s">
        <v>219</v>
      </c>
      <c r="B47" s="474" t="s">
        <v>45</v>
      </c>
      <c r="C47" s="475" t="s">
        <v>421</v>
      </c>
      <c r="D47" s="280" t="s">
        <v>421</v>
      </c>
      <c r="E47" s="489" t="s">
        <v>421</v>
      </c>
      <c r="F47" s="280" t="s">
        <v>421</v>
      </c>
      <c r="G47" s="489" t="s">
        <v>421</v>
      </c>
      <c r="H47" s="280" t="s">
        <v>421</v>
      </c>
      <c r="I47" s="489">
        <v>1</v>
      </c>
      <c r="J47" s="280">
        <v>411</v>
      </c>
      <c r="K47" s="489">
        <v>1</v>
      </c>
      <c r="L47" s="316">
        <v>105</v>
      </c>
      <c r="M47" s="469" t="s">
        <v>421</v>
      </c>
      <c r="N47" s="497" t="s">
        <v>421</v>
      </c>
    </row>
    <row r="48" spans="1:14" ht="15">
      <c r="A48" s="479"/>
      <c r="B48" s="474" t="s">
        <v>46</v>
      </c>
      <c r="C48" s="475" t="s">
        <v>421</v>
      </c>
      <c r="D48" s="280" t="s">
        <v>421</v>
      </c>
      <c r="E48" s="489" t="s">
        <v>421</v>
      </c>
      <c r="F48" s="280" t="s">
        <v>421</v>
      </c>
      <c r="G48" s="489" t="s">
        <v>421</v>
      </c>
      <c r="H48" s="280" t="s">
        <v>421</v>
      </c>
      <c r="I48" s="489" t="s">
        <v>421</v>
      </c>
      <c r="J48" s="280" t="s">
        <v>421</v>
      </c>
      <c r="K48" s="489">
        <v>1</v>
      </c>
      <c r="L48" s="316">
        <v>105</v>
      </c>
      <c r="M48" s="469" t="s">
        <v>421</v>
      </c>
      <c r="N48" s="497" t="s">
        <v>421</v>
      </c>
    </row>
    <row r="49" spans="1:14" ht="15">
      <c r="A49" s="479"/>
      <c r="B49" s="474" t="s">
        <v>47</v>
      </c>
      <c r="C49" s="475" t="s">
        <v>421</v>
      </c>
      <c r="D49" s="280" t="s">
        <v>421</v>
      </c>
      <c r="E49" s="489" t="s">
        <v>421</v>
      </c>
      <c r="F49" s="280" t="s">
        <v>421</v>
      </c>
      <c r="G49" s="489" t="s">
        <v>421</v>
      </c>
      <c r="H49" s="280" t="s">
        <v>421</v>
      </c>
      <c r="I49" s="489">
        <v>1</v>
      </c>
      <c r="J49" s="280">
        <v>411</v>
      </c>
      <c r="K49" s="489" t="s">
        <v>421</v>
      </c>
      <c r="L49" s="316" t="s">
        <v>421</v>
      </c>
      <c r="M49" s="469" t="s">
        <v>421</v>
      </c>
      <c r="N49" s="497" t="s">
        <v>421</v>
      </c>
    </row>
    <row r="50" spans="1:14" ht="15">
      <c r="A50" s="478" t="s">
        <v>220</v>
      </c>
      <c r="B50" s="474" t="s">
        <v>46</v>
      </c>
      <c r="C50" s="475" t="s">
        <v>421</v>
      </c>
      <c r="D50" s="280" t="s">
        <v>421</v>
      </c>
      <c r="E50" s="489" t="s">
        <v>421</v>
      </c>
      <c r="F50" s="280" t="s">
        <v>421</v>
      </c>
      <c r="G50" s="489" t="s">
        <v>421</v>
      </c>
      <c r="H50" s="280" t="s">
        <v>421</v>
      </c>
      <c r="I50" s="489" t="s">
        <v>421</v>
      </c>
      <c r="J50" s="280" t="s">
        <v>421</v>
      </c>
      <c r="K50" s="489">
        <v>1</v>
      </c>
      <c r="L50" s="316">
        <v>105</v>
      </c>
      <c r="M50" s="469" t="s">
        <v>421</v>
      </c>
      <c r="N50" s="497" t="s">
        <v>421</v>
      </c>
    </row>
    <row r="51" spans="1:14" ht="15">
      <c r="A51" s="478" t="s">
        <v>222</v>
      </c>
      <c r="B51" s="474" t="s">
        <v>47</v>
      </c>
      <c r="C51" s="475" t="s">
        <v>421</v>
      </c>
      <c r="D51" s="280" t="s">
        <v>421</v>
      </c>
      <c r="E51" s="489" t="s">
        <v>421</v>
      </c>
      <c r="F51" s="280" t="s">
        <v>421</v>
      </c>
      <c r="G51" s="489" t="s">
        <v>421</v>
      </c>
      <c r="H51" s="280" t="s">
        <v>421</v>
      </c>
      <c r="I51" s="489">
        <v>1</v>
      </c>
      <c r="J51" s="280">
        <v>411</v>
      </c>
      <c r="K51" s="489" t="s">
        <v>421</v>
      </c>
      <c r="L51" s="316" t="s">
        <v>421</v>
      </c>
      <c r="M51" s="469" t="s">
        <v>421</v>
      </c>
      <c r="N51" s="497" t="s">
        <v>421</v>
      </c>
    </row>
    <row r="52" spans="1:14" ht="21" customHeight="1">
      <c r="A52" s="479" t="s">
        <v>236</v>
      </c>
      <c r="B52" s="474" t="s">
        <v>45</v>
      </c>
      <c r="C52" s="475" t="s">
        <v>421</v>
      </c>
      <c r="D52" s="280" t="s">
        <v>421</v>
      </c>
      <c r="E52" s="489">
        <v>1</v>
      </c>
      <c r="F52" s="280">
        <v>375</v>
      </c>
      <c r="G52" s="489" t="s">
        <v>421</v>
      </c>
      <c r="H52" s="280" t="s">
        <v>421</v>
      </c>
      <c r="I52" s="489" t="s">
        <v>421</v>
      </c>
      <c r="J52" s="280" t="s">
        <v>421</v>
      </c>
      <c r="K52" s="489" t="s">
        <v>421</v>
      </c>
      <c r="L52" s="316" t="s">
        <v>421</v>
      </c>
      <c r="M52" s="469" t="s">
        <v>421</v>
      </c>
      <c r="N52" s="497" t="s">
        <v>421</v>
      </c>
    </row>
    <row r="53" spans="1:14" ht="15">
      <c r="A53" s="477"/>
      <c r="B53" s="474" t="s">
        <v>46</v>
      </c>
      <c r="C53" s="475" t="s">
        <v>421</v>
      </c>
      <c r="D53" s="280" t="s">
        <v>421</v>
      </c>
      <c r="E53" s="489">
        <v>1</v>
      </c>
      <c r="F53" s="280">
        <v>375</v>
      </c>
      <c r="G53" s="489" t="s">
        <v>421</v>
      </c>
      <c r="H53" s="280" t="s">
        <v>421</v>
      </c>
      <c r="I53" s="489" t="s">
        <v>421</v>
      </c>
      <c r="J53" s="280" t="s">
        <v>421</v>
      </c>
      <c r="K53" s="489" t="s">
        <v>421</v>
      </c>
      <c r="L53" s="316" t="s">
        <v>421</v>
      </c>
      <c r="M53" s="469" t="s">
        <v>421</v>
      </c>
      <c r="N53" s="497" t="s">
        <v>421</v>
      </c>
    </row>
    <row r="54" spans="1:14" ht="15">
      <c r="A54" s="478" t="s">
        <v>637</v>
      </c>
      <c r="B54" s="474" t="s">
        <v>46</v>
      </c>
      <c r="C54" s="475" t="s">
        <v>421</v>
      </c>
      <c r="D54" s="280" t="s">
        <v>421</v>
      </c>
      <c r="E54" s="489">
        <v>1</v>
      </c>
      <c r="F54" s="280">
        <v>375</v>
      </c>
      <c r="G54" s="489" t="s">
        <v>421</v>
      </c>
      <c r="H54" s="280" t="s">
        <v>421</v>
      </c>
      <c r="I54" s="489" t="s">
        <v>421</v>
      </c>
      <c r="J54" s="280" t="s">
        <v>421</v>
      </c>
      <c r="K54" s="489" t="s">
        <v>421</v>
      </c>
      <c r="L54" s="316" t="s">
        <v>421</v>
      </c>
      <c r="M54" s="469" t="s">
        <v>421</v>
      </c>
      <c r="N54" s="497" t="s">
        <v>421</v>
      </c>
    </row>
    <row r="55" spans="1:14" ht="21" customHeight="1">
      <c r="A55" s="479" t="s">
        <v>247</v>
      </c>
      <c r="B55" s="474" t="s">
        <v>45</v>
      </c>
      <c r="C55" s="475">
        <v>8</v>
      </c>
      <c r="D55" s="280">
        <v>426</v>
      </c>
      <c r="E55" s="489" t="s">
        <v>421</v>
      </c>
      <c r="F55" s="280" t="s">
        <v>421</v>
      </c>
      <c r="G55" s="489" t="s">
        <v>421</v>
      </c>
      <c r="H55" s="280" t="s">
        <v>421</v>
      </c>
      <c r="I55" s="489" t="s">
        <v>421</v>
      </c>
      <c r="J55" s="280" t="s">
        <v>421</v>
      </c>
      <c r="K55" s="489" t="s">
        <v>421</v>
      </c>
      <c r="L55" s="316" t="s">
        <v>421</v>
      </c>
      <c r="M55" s="469" t="s">
        <v>421</v>
      </c>
      <c r="N55" s="497" t="s">
        <v>421</v>
      </c>
    </row>
    <row r="56" spans="1:14" ht="15">
      <c r="A56" s="477"/>
      <c r="B56" s="474" t="s">
        <v>46</v>
      </c>
      <c r="C56" s="475">
        <v>8</v>
      </c>
      <c r="D56" s="280">
        <v>426</v>
      </c>
      <c r="E56" s="489" t="s">
        <v>421</v>
      </c>
      <c r="F56" s="280" t="s">
        <v>421</v>
      </c>
      <c r="G56" s="489" t="s">
        <v>421</v>
      </c>
      <c r="H56" s="280" t="s">
        <v>421</v>
      </c>
      <c r="I56" s="489" t="s">
        <v>421</v>
      </c>
      <c r="J56" s="280" t="s">
        <v>421</v>
      </c>
      <c r="K56" s="489" t="s">
        <v>421</v>
      </c>
      <c r="L56" s="316" t="s">
        <v>421</v>
      </c>
      <c r="M56" s="469" t="s">
        <v>421</v>
      </c>
      <c r="N56" s="497" t="s">
        <v>421</v>
      </c>
    </row>
    <row r="57" spans="1:14" ht="15">
      <c r="A57" s="478" t="s">
        <v>641</v>
      </c>
      <c r="B57" s="474" t="s">
        <v>46</v>
      </c>
      <c r="C57" s="475">
        <v>8</v>
      </c>
      <c r="D57" s="280">
        <v>426</v>
      </c>
      <c r="E57" s="489" t="s">
        <v>421</v>
      </c>
      <c r="F57" s="280" t="s">
        <v>421</v>
      </c>
      <c r="G57" s="489" t="s">
        <v>421</v>
      </c>
      <c r="H57" s="280" t="s">
        <v>421</v>
      </c>
      <c r="I57" s="489" t="s">
        <v>421</v>
      </c>
      <c r="J57" s="280" t="s">
        <v>421</v>
      </c>
      <c r="K57" s="489" t="s">
        <v>421</v>
      </c>
      <c r="L57" s="316" t="s">
        <v>421</v>
      </c>
      <c r="M57" s="469" t="s">
        <v>421</v>
      </c>
      <c r="N57" s="497" t="s">
        <v>421</v>
      </c>
    </row>
  </sheetData>
  <mergeCells count="11">
    <mergeCell ref="M4:N4"/>
    <mergeCell ref="A2:N2"/>
    <mergeCell ref="A3:B5"/>
    <mergeCell ref="C3:F3"/>
    <mergeCell ref="G3:J3"/>
    <mergeCell ref="K3:N3"/>
    <mergeCell ref="C4:D4"/>
    <mergeCell ref="E4:F4"/>
    <mergeCell ref="G4:H4"/>
    <mergeCell ref="I4:J4"/>
    <mergeCell ref="K4:L4"/>
  </mergeCells>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zoomScale="90" zoomScaleNormal="90" workbookViewId="0" topLeftCell="A1"/>
  </sheetViews>
  <sheetFormatPr defaultColWidth="8.796875" defaultRowHeight="14.25"/>
  <cols>
    <col min="1" max="1" width="30.59765625" style="0" customWidth="1"/>
    <col min="2" max="2" width="3.69921875" style="0" customWidth="1"/>
    <col min="3" max="3" width="7.69921875" style="0" customWidth="1"/>
    <col min="4" max="4" width="12.69921875" style="0" customWidth="1"/>
    <col min="5" max="5" width="7.69921875" style="0" customWidth="1"/>
    <col min="6" max="6" width="12.69921875" style="0" customWidth="1"/>
    <col min="7" max="7" width="7.69921875" style="0" customWidth="1"/>
    <col min="8" max="8" width="12.69921875" style="0" customWidth="1"/>
    <col min="9" max="9" width="7.69921875" style="0" customWidth="1"/>
    <col min="10" max="10" width="12.69921875" style="0" customWidth="1"/>
  </cols>
  <sheetData>
    <row r="1" spans="1:10" ht="15">
      <c r="A1" s="231"/>
      <c r="B1" s="154"/>
      <c r="C1" s="169"/>
      <c r="D1" s="169"/>
      <c r="E1" s="169"/>
      <c r="F1" s="169"/>
      <c r="G1" s="169"/>
      <c r="H1" s="169"/>
      <c r="I1" s="169"/>
      <c r="J1" s="169"/>
    </row>
    <row r="2" spans="1:10" ht="34.5" customHeight="1">
      <c r="A2" s="756" t="s">
        <v>873</v>
      </c>
      <c r="B2" s="756"/>
      <c r="C2" s="798"/>
      <c r="D2" s="798"/>
      <c r="E2" s="798"/>
      <c r="F2" s="798"/>
      <c r="G2" s="756"/>
      <c r="H2" s="756"/>
      <c r="I2" s="756"/>
      <c r="J2" s="756"/>
    </row>
    <row r="3" spans="1:10" ht="30" customHeight="1">
      <c r="A3" s="897" t="s">
        <v>2</v>
      </c>
      <c r="B3" s="898"/>
      <c r="C3" s="784" t="s">
        <v>648</v>
      </c>
      <c r="D3" s="784"/>
      <c r="E3" s="784"/>
      <c r="F3" s="785"/>
      <c r="G3" s="785" t="s">
        <v>649</v>
      </c>
      <c r="H3" s="884"/>
      <c r="I3" s="760"/>
      <c r="J3" s="760"/>
    </row>
    <row r="4" spans="1:10" ht="21.75" customHeight="1">
      <c r="A4" s="897"/>
      <c r="B4" s="898"/>
      <c r="C4" s="784" t="s">
        <v>541</v>
      </c>
      <c r="D4" s="784"/>
      <c r="E4" s="784" t="s">
        <v>542</v>
      </c>
      <c r="F4" s="784"/>
      <c r="G4" s="899" t="s">
        <v>541</v>
      </c>
      <c r="H4" s="886"/>
      <c r="I4" s="785" t="s">
        <v>542</v>
      </c>
      <c r="J4" s="884"/>
    </row>
    <row r="5" spans="1:10" ht="45" customHeight="1" thickBot="1">
      <c r="A5" s="897"/>
      <c r="B5" s="898"/>
      <c r="C5" s="41" t="s">
        <v>394</v>
      </c>
      <c r="D5" s="41" t="s">
        <v>419</v>
      </c>
      <c r="E5" s="41" t="s">
        <v>394</v>
      </c>
      <c r="F5" s="41" t="s">
        <v>419</v>
      </c>
      <c r="G5" s="41" t="s">
        <v>394</v>
      </c>
      <c r="H5" s="41" t="s">
        <v>419</v>
      </c>
      <c r="I5" s="499" t="s">
        <v>394</v>
      </c>
      <c r="J5" s="499" t="s">
        <v>419</v>
      </c>
    </row>
    <row r="6" spans="1:10" ht="21" customHeight="1">
      <c r="A6" s="465" t="s">
        <v>4</v>
      </c>
      <c r="B6" s="500" t="s">
        <v>45</v>
      </c>
      <c r="C6" s="501">
        <v>52</v>
      </c>
      <c r="D6" s="279">
        <v>105950</v>
      </c>
      <c r="E6" s="467">
        <v>17</v>
      </c>
      <c r="F6" s="279">
        <v>26660</v>
      </c>
      <c r="G6" s="501">
        <v>92</v>
      </c>
      <c r="H6" s="279">
        <v>57136</v>
      </c>
      <c r="I6" s="501">
        <v>18</v>
      </c>
      <c r="J6" s="495">
        <v>21095</v>
      </c>
    </row>
    <row r="7" spans="1:10" ht="15">
      <c r="A7" s="465"/>
      <c r="B7" s="486" t="s">
        <v>46</v>
      </c>
      <c r="C7" s="501">
        <v>25</v>
      </c>
      <c r="D7" s="488">
        <v>83799</v>
      </c>
      <c r="E7" s="501">
        <v>12</v>
      </c>
      <c r="F7" s="488">
        <v>25892</v>
      </c>
      <c r="G7" s="501">
        <v>57</v>
      </c>
      <c r="H7" s="488">
        <v>32953</v>
      </c>
      <c r="I7" s="501">
        <v>13</v>
      </c>
      <c r="J7" s="471">
        <v>18496</v>
      </c>
    </row>
    <row r="8" spans="1:10" ht="15">
      <c r="A8" s="465"/>
      <c r="B8" s="486" t="s">
        <v>47</v>
      </c>
      <c r="C8" s="501">
        <v>27</v>
      </c>
      <c r="D8" s="488">
        <v>22151</v>
      </c>
      <c r="E8" s="501">
        <v>5</v>
      </c>
      <c r="F8" s="488">
        <v>768</v>
      </c>
      <c r="G8" s="501">
        <v>35</v>
      </c>
      <c r="H8" s="488">
        <v>24183</v>
      </c>
      <c r="I8" s="501">
        <v>5</v>
      </c>
      <c r="J8" s="471">
        <v>2599</v>
      </c>
    </row>
    <row r="9" spans="1:10" ht="21" customHeight="1">
      <c r="A9" s="465" t="s">
        <v>48</v>
      </c>
      <c r="B9" s="486" t="s">
        <v>45</v>
      </c>
      <c r="C9" s="501">
        <v>13</v>
      </c>
      <c r="D9" s="488">
        <v>14501</v>
      </c>
      <c r="E9" s="501">
        <v>4</v>
      </c>
      <c r="F9" s="488">
        <v>10263</v>
      </c>
      <c r="G9" s="501">
        <v>16</v>
      </c>
      <c r="H9" s="488">
        <v>7374</v>
      </c>
      <c r="I9" s="501">
        <v>2</v>
      </c>
      <c r="J9" s="471">
        <v>637</v>
      </c>
    </row>
    <row r="10" spans="1:10" ht="15">
      <c r="A10" s="477"/>
      <c r="B10" s="483" t="s">
        <v>46</v>
      </c>
      <c r="C10" s="502">
        <v>6</v>
      </c>
      <c r="D10" s="280">
        <v>11443</v>
      </c>
      <c r="E10" s="502">
        <v>2</v>
      </c>
      <c r="F10" s="280">
        <v>9728</v>
      </c>
      <c r="G10" s="502">
        <v>8</v>
      </c>
      <c r="H10" s="280">
        <v>2396</v>
      </c>
      <c r="I10" s="502">
        <v>2</v>
      </c>
      <c r="J10" s="316">
        <v>637</v>
      </c>
    </row>
    <row r="11" spans="1:10" ht="15">
      <c r="A11" s="477"/>
      <c r="B11" s="483" t="s">
        <v>47</v>
      </c>
      <c r="C11" s="502">
        <v>7</v>
      </c>
      <c r="D11" s="280">
        <v>3058</v>
      </c>
      <c r="E11" s="502">
        <v>2</v>
      </c>
      <c r="F11" s="280">
        <v>535</v>
      </c>
      <c r="G11" s="502">
        <v>8</v>
      </c>
      <c r="H11" s="280">
        <v>4978</v>
      </c>
      <c r="I11" s="502" t="s">
        <v>421</v>
      </c>
      <c r="J11" s="316" t="s">
        <v>421</v>
      </c>
    </row>
    <row r="12" spans="1:10" ht="21" customHeight="1">
      <c r="A12" s="479" t="s">
        <v>49</v>
      </c>
      <c r="B12" s="483" t="s">
        <v>45</v>
      </c>
      <c r="C12" s="502">
        <v>6</v>
      </c>
      <c r="D12" s="280">
        <v>3622</v>
      </c>
      <c r="E12" s="502">
        <v>1</v>
      </c>
      <c r="F12" s="280">
        <v>74</v>
      </c>
      <c r="G12" s="502">
        <v>5</v>
      </c>
      <c r="H12" s="280">
        <v>2180</v>
      </c>
      <c r="I12" s="502" t="s">
        <v>421</v>
      </c>
      <c r="J12" s="316" t="s">
        <v>421</v>
      </c>
    </row>
    <row r="13" spans="1:10" ht="15">
      <c r="A13" s="477"/>
      <c r="B13" s="483" t="s">
        <v>46</v>
      </c>
      <c r="C13" s="502">
        <v>1</v>
      </c>
      <c r="D13" s="280">
        <v>1660</v>
      </c>
      <c r="E13" s="502">
        <v>1</v>
      </c>
      <c r="F13" s="280">
        <v>74</v>
      </c>
      <c r="G13" s="502">
        <v>2</v>
      </c>
      <c r="H13" s="280">
        <v>314</v>
      </c>
      <c r="I13" s="502" t="s">
        <v>421</v>
      </c>
      <c r="J13" s="316" t="s">
        <v>421</v>
      </c>
    </row>
    <row r="14" spans="1:10" ht="15">
      <c r="A14" s="477"/>
      <c r="B14" s="483" t="s">
        <v>47</v>
      </c>
      <c r="C14" s="502">
        <v>5</v>
      </c>
      <c r="D14" s="280">
        <v>1962</v>
      </c>
      <c r="E14" s="502" t="s">
        <v>421</v>
      </c>
      <c r="F14" s="280" t="s">
        <v>421</v>
      </c>
      <c r="G14" s="502">
        <v>3</v>
      </c>
      <c r="H14" s="280">
        <v>1866</v>
      </c>
      <c r="I14" s="502" t="s">
        <v>421</v>
      </c>
      <c r="J14" s="316" t="s">
        <v>421</v>
      </c>
    </row>
    <row r="15" spans="1:10" ht="15">
      <c r="A15" s="478" t="s">
        <v>50</v>
      </c>
      <c r="B15" s="483" t="s">
        <v>46</v>
      </c>
      <c r="C15" s="502">
        <v>1</v>
      </c>
      <c r="D15" s="280">
        <v>1660</v>
      </c>
      <c r="E15" s="502">
        <v>1</v>
      </c>
      <c r="F15" s="280">
        <v>74</v>
      </c>
      <c r="G15" s="502">
        <v>2</v>
      </c>
      <c r="H15" s="280">
        <v>314</v>
      </c>
      <c r="I15" s="502" t="s">
        <v>421</v>
      </c>
      <c r="J15" s="316" t="s">
        <v>421</v>
      </c>
    </row>
    <row r="16" spans="1:10" ht="15">
      <c r="A16" s="478" t="s">
        <v>607</v>
      </c>
      <c r="B16" s="483" t="s">
        <v>47</v>
      </c>
      <c r="C16" s="502">
        <v>1</v>
      </c>
      <c r="D16" s="280">
        <v>806</v>
      </c>
      <c r="E16" s="502" t="s">
        <v>421</v>
      </c>
      <c r="F16" s="280" t="s">
        <v>421</v>
      </c>
      <c r="G16" s="502">
        <v>2</v>
      </c>
      <c r="H16" s="280">
        <v>1173</v>
      </c>
      <c r="I16" s="502" t="s">
        <v>421</v>
      </c>
      <c r="J16" s="316" t="s">
        <v>421</v>
      </c>
    </row>
    <row r="17" spans="1:10" ht="15">
      <c r="A17" s="478" t="s">
        <v>56</v>
      </c>
      <c r="B17" s="483" t="s">
        <v>47</v>
      </c>
      <c r="C17" s="502">
        <v>1</v>
      </c>
      <c r="D17" s="280">
        <v>784</v>
      </c>
      <c r="E17" s="502" t="s">
        <v>421</v>
      </c>
      <c r="F17" s="280" t="s">
        <v>421</v>
      </c>
      <c r="G17" s="502" t="s">
        <v>421</v>
      </c>
      <c r="H17" s="280" t="s">
        <v>421</v>
      </c>
      <c r="I17" s="502" t="s">
        <v>421</v>
      </c>
      <c r="J17" s="316" t="s">
        <v>421</v>
      </c>
    </row>
    <row r="18" spans="1:10" ht="15">
      <c r="A18" s="478" t="s">
        <v>579</v>
      </c>
      <c r="B18" s="483" t="s">
        <v>47</v>
      </c>
      <c r="C18" s="502" t="s">
        <v>421</v>
      </c>
      <c r="D18" s="280" t="s">
        <v>421</v>
      </c>
      <c r="E18" s="502" t="s">
        <v>421</v>
      </c>
      <c r="F18" s="280" t="s">
        <v>421</v>
      </c>
      <c r="G18" s="502">
        <v>1</v>
      </c>
      <c r="H18" s="280">
        <v>693</v>
      </c>
      <c r="I18" s="502" t="s">
        <v>421</v>
      </c>
      <c r="J18" s="316" t="s">
        <v>421</v>
      </c>
    </row>
    <row r="19" spans="1:10" ht="15">
      <c r="A19" s="478" t="s">
        <v>61</v>
      </c>
      <c r="B19" s="483" t="s">
        <v>47</v>
      </c>
      <c r="C19" s="502">
        <v>1</v>
      </c>
      <c r="D19" s="280">
        <v>70</v>
      </c>
      <c r="E19" s="502" t="s">
        <v>421</v>
      </c>
      <c r="F19" s="280" t="s">
        <v>421</v>
      </c>
      <c r="G19" s="502" t="s">
        <v>421</v>
      </c>
      <c r="H19" s="280" t="s">
        <v>421</v>
      </c>
      <c r="I19" s="502" t="s">
        <v>421</v>
      </c>
      <c r="J19" s="316" t="s">
        <v>421</v>
      </c>
    </row>
    <row r="20" spans="1:10" ht="15">
      <c r="A20" s="478" t="s">
        <v>606</v>
      </c>
      <c r="B20" s="483" t="s">
        <v>47</v>
      </c>
      <c r="C20" s="502">
        <v>1</v>
      </c>
      <c r="D20" s="280">
        <v>98</v>
      </c>
      <c r="E20" s="502" t="s">
        <v>421</v>
      </c>
      <c r="F20" s="280" t="s">
        <v>421</v>
      </c>
      <c r="G20" s="502" t="s">
        <v>421</v>
      </c>
      <c r="H20" s="280" t="s">
        <v>421</v>
      </c>
      <c r="I20" s="502" t="s">
        <v>421</v>
      </c>
      <c r="J20" s="316" t="s">
        <v>421</v>
      </c>
    </row>
    <row r="21" spans="1:10" ht="15">
      <c r="A21" s="478" t="s">
        <v>650</v>
      </c>
      <c r="B21" s="483" t="s">
        <v>47</v>
      </c>
      <c r="C21" s="502">
        <v>1</v>
      </c>
      <c r="D21" s="280">
        <v>204</v>
      </c>
      <c r="E21" s="502" t="s">
        <v>421</v>
      </c>
      <c r="F21" s="280" t="s">
        <v>421</v>
      </c>
      <c r="G21" s="502" t="s">
        <v>421</v>
      </c>
      <c r="H21" s="280" t="s">
        <v>421</v>
      </c>
      <c r="I21" s="502" t="s">
        <v>421</v>
      </c>
      <c r="J21" s="316" t="s">
        <v>421</v>
      </c>
    </row>
    <row r="22" spans="1:10" ht="21" customHeight="1">
      <c r="A22" s="479" t="s">
        <v>67</v>
      </c>
      <c r="B22" s="483" t="s">
        <v>45</v>
      </c>
      <c r="C22" s="502">
        <v>1</v>
      </c>
      <c r="D22" s="280">
        <v>7056</v>
      </c>
      <c r="E22" s="502">
        <v>1</v>
      </c>
      <c r="F22" s="280">
        <v>266</v>
      </c>
      <c r="G22" s="502">
        <v>3</v>
      </c>
      <c r="H22" s="280">
        <v>1719</v>
      </c>
      <c r="I22" s="502" t="s">
        <v>421</v>
      </c>
      <c r="J22" s="316" t="s">
        <v>421</v>
      </c>
    </row>
    <row r="23" spans="1:10" ht="15">
      <c r="A23" s="477"/>
      <c r="B23" s="483" t="s">
        <v>46</v>
      </c>
      <c r="C23" s="502">
        <v>1</v>
      </c>
      <c r="D23" s="280">
        <v>7056</v>
      </c>
      <c r="E23" s="502" t="s">
        <v>421</v>
      </c>
      <c r="F23" s="280" t="s">
        <v>421</v>
      </c>
      <c r="G23" s="502">
        <v>1</v>
      </c>
      <c r="H23" s="280">
        <v>1203</v>
      </c>
      <c r="I23" s="502" t="s">
        <v>421</v>
      </c>
      <c r="J23" s="316" t="s">
        <v>421</v>
      </c>
    </row>
    <row r="24" spans="1:10" ht="15">
      <c r="A24" s="477"/>
      <c r="B24" s="483" t="s">
        <v>47</v>
      </c>
      <c r="C24" s="502" t="s">
        <v>421</v>
      </c>
      <c r="D24" s="280" t="s">
        <v>421</v>
      </c>
      <c r="E24" s="502">
        <v>1</v>
      </c>
      <c r="F24" s="280">
        <v>266</v>
      </c>
      <c r="G24" s="502">
        <v>2</v>
      </c>
      <c r="H24" s="280">
        <v>516</v>
      </c>
      <c r="I24" s="502" t="s">
        <v>421</v>
      </c>
      <c r="J24" s="316" t="s">
        <v>421</v>
      </c>
    </row>
    <row r="25" spans="1:10" ht="15">
      <c r="A25" s="478" t="s">
        <v>69</v>
      </c>
      <c r="B25" s="483" t="s">
        <v>47</v>
      </c>
      <c r="C25" s="502" t="s">
        <v>421</v>
      </c>
      <c r="D25" s="280" t="s">
        <v>421</v>
      </c>
      <c r="E25" s="502" t="s">
        <v>421</v>
      </c>
      <c r="F25" s="280" t="s">
        <v>421</v>
      </c>
      <c r="G25" s="502">
        <v>1</v>
      </c>
      <c r="H25" s="280">
        <v>450</v>
      </c>
      <c r="I25" s="502" t="s">
        <v>421</v>
      </c>
      <c r="J25" s="316" t="s">
        <v>421</v>
      </c>
    </row>
    <row r="26" spans="1:10" ht="15">
      <c r="A26" s="478" t="s">
        <v>71</v>
      </c>
      <c r="B26" s="483" t="s">
        <v>45</v>
      </c>
      <c r="C26" s="502">
        <v>1</v>
      </c>
      <c r="D26" s="280">
        <v>7056</v>
      </c>
      <c r="E26" s="502">
        <v>1</v>
      </c>
      <c r="F26" s="280">
        <v>266</v>
      </c>
      <c r="G26" s="502">
        <v>2</v>
      </c>
      <c r="H26" s="280">
        <v>1269</v>
      </c>
      <c r="I26" s="502" t="s">
        <v>421</v>
      </c>
      <c r="J26" s="316" t="s">
        <v>421</v>
      </c>
    </row>
    <row r="27" spans="1:10" ht="15">
      <c r="A27" s="477"/>
      <c r="B27" s="483" t="s">
        <v>46</v>
      </c>
      <c r="C27" s="502">
        <v>1</v>
      </c>
      <c r="D27" s="280">
        <v>7056</v>
      </c>
      <c r="E27" s="502" t="s">
        <v>421</v>
      </c>
      <c r="F27" s="280" t="s">
        <v>421</v>
      </c>
      <c r="G27" s="502">
        <v>1</v>
      </c>
      <c r="H27" s="280">
        <v>1203</v>
      </c>
      <c r="I27" s="502" t="s">
        <v>421</v>
      </c>
      <c r="J27" s="316" t="s">
        <v>421</v>
      </c>
    </row>
    <row r="28" spans="1:10" ht="15">
      <c r="A28" s="477"/>
      <c r="B28" s="483" t="s">
        <v>47</v>
      </c>
      <c r="C28" s="502" t="s">
        <v>421</v>
      </c>
      <c r="D28" s="280" t="s">
        <v>421</v>
      </c>
      <c r="E28" s="502">
        <v>1</v>
      </c>
      <c r="F28" s="280">
        <v>266</v>
      </c>
      <c r="G28" s="502">
        <v>1</v>
      </c>
      <c r="H28" s="280">
        <v>66</v>
      </c>
      <c r="I28" s="502" t="s">
        <v>421</v>
      </c>
      <c r="J28" s="316" t="s">
        <v>421</v>
      </c>
    </row>
    <row r="29" spans="1:10" ht="21" customHeight="1">
      <c r="A29" s="479" t="s">
        <v>75</v>
      </c>
      <c r="B29" s="483" t="s">
        <v>45</v>
      </c>
      <c r="C29" s="502">
        <v>2</v>
      </c>
      <c r="D29" s="280">
        <v>1096</v>
      </c>
      <c r="E29" s="502">
        <v>2</v>
      </c>
      <c r="F29" s="280">
        <v>9923</v>
      </c>
      <c r="G29" s="502">
        <v>5</v>
      </c>
      <c r="H29" s="280">
        <v>3023</v>
      </c>
      <c r="I29" s="502" t="s">
        <v>421</v>
      </c>
      <c r="J29" s="316" t="s">
        <v>421</v>
      </c>
    </row>
    <row r="30" spans="1:10" ht="15">
      <c r="A30" s="477"/>
      <c r="B30" s="483" t="s">
        <v>46</v>
      </c>
      <c r="C30" s="502" t="s">
        <v>421</v>
      </c>
      <c r="D30" s="280" t="s">
        <v>421</v>
      </c>
      <c r="E30" s="502">
        <v>1</v>
      </c>
      <c r="F30" s="280">
        <v>9654</v>
      </c>
      <c r="G30" s="502">
        <v>2</v>
      </c>
      <c r="H30" s="280">
        <v>427</v>
      </c>
      <c r="I30" s="502" t="s">
        <v>421</v>
      </c>
      <c r="J30" s="316" t="s">
        <v>421</v>
      </c>
    </row>
    <row r="31" spans="1:10" ht="15">
      <c r="A31" s="477"/>
      <c r="B31" s="483" t="s">
        <v>47</v>
      </c>
      <c r="C31" s="502">
        <v>2</v>
      </c>
      <c r="D31" s="280">
        <v>1096</v>
      </c>
      <c r="E31" s="502">
        <v>1</v>
      </c>
      <c r="F31" s="280">
        <v>269</v>
      </c>
      <c r="G31" s="502">
        <v>3</v>
      </c>
      <c r="H31" s="280">
        <v>2596</v>
      </c>
      <c r="I31" s="502" t="s">
        <v>421</v>
      </c>
      <c r="J31" s="316" t="s">
        <v>421</v>
      </c>
    </row>
    <row r="32" spans="1:10" ht="15">
      <c r="A32" s="478" t="s">
        <v>611</v>
      </c>
      <c r="B32" s="483" t="s">
        <v>46</v>
      </c>
      <c r="C32" s="502" t="s">
        <v>421</v>
      </c>
      <c r="D32" s="280" t="s">
        <v>421</v>
      </c>
      <c r="E32" s="502">
        <v>1</v>
      </c>
      <c r="F32" s="280">
        <v>9654</v>
      </c>
      <c r="G32" s="502">
        <v>2</v>
      </c>
      <c r="H32" s="280">
        <v>427</v>
      </c>
      <c r="I32" s="502" t="s">
        <v>421</v>
      </c>
      <c r="J32" s="316" t="s">
        <v>421</v>
      </c>
    </row>
    <row r="33" spans="1:10" ht="15">
      <c r="A33" s="478" t="s">
        <v>651</v>
      </c>
      <c r="B33" s="483" t="s">
        <v>47</v>
      </c>
      <c r="C33" s="502" t="s">
        <v>421</v>
      </c>
      <c r="D33" s="280" t="s">
        <v>421</v>
      </c>
      <c r="E33" s="502">
        <v>1</v>
      </c>
      <c r="F33" s="280">
        <v>269</v>
      </c>
      <c r="G33" s="502" t="s">
        <v>421</v>
      </c>
      <c r="H33" s="280" t="s">
        <v>421</v>
      </c>
      <c r="I33" s="502" t="s">
        <v>421</v>
      </c>
      <c r="J33" s="316" t="s">
        <v>421</v>
      </c>
    </row>
    <row r="34" spans="1:10" ht="15">
      <c r="A34" s="478" t="s">
        <v>652</v>
      </c>
      <c r="B34" s="483" t="s">
        <v>47</v>
      </c>
      <c r="C34" s="502" t="s">
        <v>421</v>
      </c>
      <c r="D34" s="280" t="s">
        <v>421</v>
      </c>
      <c r="E34" s="502" t="s">
        <v>421</v>
      </c>
      <c r="F34" s="280" t="s">
        <v>421</v>
      </c>
      <c r="G34" s="502">
        <v>1</v>
      </c>
      <c r="H34" s="280">
        <v>838</v>
      </c>
      <c r="I34" s="502" t="s">
        <v>421</v>
      </c>
      <c r="J34" s="316" t="s">
        <v>421</v>
      </c>
    </row>
    <row r="35" spans="1:10" ht="15">
      <c r="A35" s="478" t="s">
        <v>611</v>
      </c>
      <c r="B35" s="483" t="s">
        <v>47</v>
      </c>
      <c r="C35" s="502">
        <v>2</v>
      </c>
      <c r="D35" s="280">
        <v>1096</v>
      </c>
      <c r="E35" s="502" t="s">
        <v>421</v>
      </c>
      <c r="F35" s="280" t="s">
        <v>421</v>
      </c>
      <c r="G35" s="502">
        <v>1</v>
      </c>
      <c r="H35" s="280">
        <v>959</v>
      </c>
      <c r="I35" s="502" t="s">
        <v>421</v>
      </c>
      <c r="J35" s="316" t="s">
        <v>421</v>
      </c>
    </row>
    <row r="36" spans="1:10" ht="15">
      <c r="A36" s="478" t="s">
        <v>80</v>
      </c>
      <c r="B36" s="483" t="s">
        <v>47</v>
      </c>
      <c r="C36" s="502" t="s">
        <v>421</v>
      </c>
      <c r="D36" s="280" t="s">
        <v>421</v>
      </c>
      <c r="E36" s="502" t="s">
        <v>421</v>
      </c>
      <c r="F36" s="280" t="s">
        <v>421</v>
      </c>
      <c r="G36" s="502">
        <v>1</v>
      </c>
      <c r="H36" s="280">
        <v>799</v>
      </c>
      <c r="I36" s="502" t="s">
        <v>421</v>
      </c>
      <c r="J36" s="316" t="s">
        <v>421</v>
      </c>
    </row>
    <row r="37" spans="1:10" ht="21" customHeight="1">
      <c r="A37" s="479" t="s">
        <v>82</v>
      </c>
      <c r="B37" s="483" t="s">
        <v>45</v>
      </c>
      <c r="C37" s="502" t="s">
        <v>421</v>
      </c>
      <c r="D37" s="280" t="s">
        <v>421</v>
      </c>
      <c r="E37" s="502" t="s">
        <v>421</v>
      </c>
      <c r="F37" s="280" t="s">
        <v>421</v>
      </c>
      <c r="G37" s="502">
        <v>2</v>
      </c>
      <c r="H37" s="280">
        <v>283</v>
      </c>
      <c r="I37" s="502" t="s">
        <v>421</v>
      </c>
      <c r="J37" s="316" t="s">
        <v>421</v>
      </c>
    </row>
    <row r="38" spans="1:10" ht="15">
      <c r="A38" s="478"/>
      <c r="B38" s="483" t="s">
        <v>46</v>
      </c>
      <c r="C38" s="502" t="s">
        <v>421</v>
      </c>
      <c r="D38" s="280" t="s">
        <v>421</v>
      </c>
      <c r="E38" s="502" t="s">
        <v>421</v>
      </c>
      <c r="F38" s="280" t="s">
        <v>421</v>
      </c>
      <c r="G38" s="502">
        <v>2</v>
      </c>
      <c r="H38" s="280">
        <v>283</v>
      </c>
      <c r="I38" s="502" t="s">
        <v>421</v>
      </c>
      <c r="J38" s="316" t="s">
        <v>421</v>
      </c>
    </row>
    <row r="39" spans="1:10" ht="15">
      <c r="A39" s="478" t="s">
        <v>83</v>
      </c>
      <c r="B39" s="483" t="s">
        <v>46</v>
      </c>
      <c r="C39" s="502" t="s">
        <v>421</v>
      </c>
      <c r="D39" s="280" t="s">
        <v>421</v>
      </c>
      <c r="E39" s="502" t="s">
        <v>421</v>
      </c>
      <c r="F39" s="280" t="s">
        <v>421</v>
      </c>
      <c r="G39" s="502">
        <v>2</v>
      </c>
      <c r="H39" s="280">
        <v>283</v>
      </c>
      <c r="I39" s="502" t="s">
        <v>421</v>
      </c>
      <c r="J39" s="316" t="s">
        <v>421</v>
      </c>
    </row>
    <row r="40" spans="1:10" ht="15">
      <c r="A40" s="484" t="s">
        <v>564</v>
      </c>
      <c r="B40" s="483"/>
      <c r="C40" s="502"/>
      <c r="D40" s="280"/>
      <c r="E40" s="502"/>
      <c r="F40" s="280"/>
      <c r="G40" s="502"/>
      <c r="H40" s="280"/>
      <c r="I40" s="502"/>
      <c r="J40" s="316"/>
    </row>
    <row r="41" spans="1:10" ht="15">
      <c r="A41" s="479" t="s">
        <v>52</v>
      </c>
      <c r="B41" s="483" t="s">
        <v>46</v>
      </c>
      <c r="C41" s="502">
        <v>4</v>
      </c>
      <c r="D41" s="280">
        <v>2727</v>
      </c>
      <c r="E41" s="502" t="s">
        <v>421</v>
      </c>
      <c r="F41" s="280" t="s">
        <v>421</v>
      </c>
      <c r="G41" s="502">
        <v>1</v>
      </c>
      <c r="H41" s="280">
        <v>169</v>
      </c>
      <c r="I41" s="502">
        <v>2</v>
      </c>
      <c r="J41" s="316">
        <v>637</v>
      </c>
    </row>
    <row r="42" spans="1:10" ht="21" customHeight="1">
      <c r="A42" s="465" t="s">
        <v>90</v>
      </c>
      <c r="B42" s="486" t="s">
        <v>45</v>
      </c>
      <c r="C42" s="501">
        <v>15</v>
      </c>
      <c r="D42" s="488">
        <v>19788</v>
      </c>
      <c r="E42" s="501">
        <v>7</v>
      </c>
      <c r="F42" s="488">
        <v>14303</v>
      </c>
      <c r="G42" s="501">
        <v>21</v>
      </c>
      <c r="H42" s="488">
        <v>9081</v>
      </c>
      <c r="I42" s="501">
        <v>8</v>
      </c>
      <c r="J42" s="471">
        <v>6545</v>
      </c>
    </row>
    <row r="43" spans="1:10" ht="15">
      <c r="A43" s="477"/>
      <c r="B43" s="483" t="s">
        <v>46</v>
      </c>
      <c r="C43" s="502">
        <v>3</v>
      </c>
      <c r="D43" s="280">
        <v>7316</v>
      </c>
      <c r="E43" s="502">
        <v>6</v>
      </c>
      <c r="F43" s="280">
        <v>14278</v>
      </c>
      <c r="G43" s="502">
        <v>13</v>
      </c>
      <c r="H43" s="280">
        <v>2995</v>
      </c>
      <c r="I43" s="502">
        <v>8</v>
      </c>
      <c r="J43" s="316">
        <v>6545</v>
      </c>
    </row>
    <row r="44" spans="1:10" ht="15">
      <c r="A44" s="477"/>
      <c r="B44" s="483" t="s">
        <v>47</v>
      </c>
      <c r="C44" s="502">
        <v>12</v>
      </c>
      <c r="D44" s="280">
        <v>12472</v>
      </c>
      <c r="E44" s="502">
        <v>1</v>
      </c>
      <c r="F44" s="280">
        <v>25</v>
      </c>
      <c r="G44" s="502">
        <v>8</v>
      </c>
      <c r="H44" s="280">
        <v>6086</v>
      </c>
      <c r="I44" s="502" t="s">
        <v>421</v>
      </c>
      <c r="J44" s="316" t="s">
        <v>421</v>
      </c>
    </row>
    <row r="45" spans="1:10" ht="21" customHeight="1">
      <c r="A45" s="479" t="s">
        <v>91</v>
      </c>
      <c r="B45" s="483" t="s">
        <v>45</v>
      </c>
      <c r="C45" s="502">
        <v>6</v>
      </c>
      <c r="D45" s="280">
        <v>6257</v>
      </c>
      <c r="E45" s="502">
        <v>1</v>
      </c>
      <c r="F45" s="280">
        <v>2694</v>
      </c>
      <c r="G45" s="502">
        <v>1</v>
      </c>
      <c r="H45" s="280">
        <v>163</v>
      </c>
      <c r="I45" s="502">
        <v>2</v>
      </c>
      <c r="J45" s="316">
        <v>4227</v>
      </c>
    </row>
    <row r="46" spans="1:10" ht="15">
      <c r="A46" s="477"/>
      <c r="B46" s="483" t="s">
        <v>46</v>
      </c>
      <c r="C46" s="502">
        <v>2</v>
      </c>
      <c r="D46" s="280">
        <v>3030</v>
      </c>
      <c r="E46" s="502">
        <v>1</v>
      </c>
      <c r="F46" s="280">
        <v>2694</v>
      </c>
      <c r="G46" s="502" t="s">
        <v>421</v>
      </c>
      <c r="H46" s="280" t="s">
        <v>421</v>
      </c>
      <c r="I46" s="502">
        <v>2</v>
      </c>
      <c r="J46" s="316">
        <v>4227</v>
      </c>
    </row>
    <row r="47" spans="1:10" ht="15">
      <c r="A47" s="477"/>
      <c r="B47" s="483" t="s">
        <v>47</v>
      </c>
      <c r="C47" s="502">
        <v>4</v>
      </c>
      <c r="D47" s="280">
        <v>3227</v>
      </c>
      <c r="E47" s="502" t="s">
        <v>421</v>
      </c>
      <c r="F47" s="280" t="s">
        <v>421</v>
      </c>
      <c r="G47" s="502">
        <v>1</v>
      </c>
      <c r="H47" s="280">
        <v>163</v>
      </c>
      <c r="I47" s="502" t="s">
        <v>421</v>
      </c>
      <c r="J47" s="316" t="s">
        <v>421</v>
      </c>
    </row>
    <row r="48" spans="1:10" ht="15">
      <c r="A48" s="478" t="s">
        <v>653</v>
      </c>
      <c r="B48" s="483" t="s">
        <v>46</v>
      </c>
      <c r="C48" s="502">
        <v>2</v>
      </c>
      <c r="D48" s="280">
        <v>3030</v>
      </c>
      <c r="E48" s="502" t="s">
        <v>421</v>
      </c>
      <c r="F48" s="280" t="s">
        <v>421</v>
      </c>
      <c r="G48" s="502" t="s">
        <v>421</v>
      </c>
      <c r="H48" s="280" t="s">
        <v>421</v>
      </c>
      <c r="I48" s="502">
        <v>2</v>
      </c>
      <c r="J48" s="316">
        <v>4227</v>
      </c>
    </row>
    <row r="49" spans="1:10" ht="15">
      <c r="A49" s="478" t="s">
        <v>653</v>
      </c>
      <c r="B49" s="483" t="s">
        <v>47</v>
      </c>
      <c r="C49" s="502">
        <v>1</v>
      </c>
      <c r="D49" s="280">
        <v>271</v>
      </c>
      <c r="E49" s="502" t="s">
        <v>421</v>
      </c>
      <c r="F49" s="280" t="s">
        <v>421</v>
      </c>
      <c r="G49" s="502">
        <v>1</v>
      </c>
      <c r="H49" s="280">
        <v>163</v>
      </c>
      <c r="I49" s="502" t="s">
        <v>421</v>
      </c>
      <c r="J49" s="316" t="s">
        <v>421</v>
      </c>
    </row>
    <row r="50" spans="1:10" ht="15">
      <c r="A50" s="478" t="s">
        <v>99</v>
      </c>
      <c r="B50" s="483" t="s">
        <v>47</v>
      </c>
      <c r="C50" s="502">
        <v>3</v>
      </c>
      <c r="D50" s="280">
        <v>2956</v>
      </c>
      <c r="E50" s="502" t="s">
        <v>421</v>
      </c>
      <c r="F50" s="280" t="s">
        <v>421</v>
      </c>
      <c r="G50" s="502" t="s">
        <v>421</v>
      </c>
      <c r="H50" s="280" t="s">
        <v>421</v>
      </c>
      <c r="I50" s="502" t="s">
        <v>421</v>
      </c>
      <c r="J50" s="316" t="s">
        <v>421</v>
      </c>
    </row>
    <row r="51" spans="1:10" ht="15">
      <c r="A51" s="478" t="s">
        <v>613</v>
      </c>
      <c r="B51" s="483" t="s">
        <v>45</v>
      </c>
      <c r="C51" s="502" t="s">
        <v>421</v>
      </c>
      <c r="D51" s="280" t="s">
        <v>421</v>
      </c>
      <c r="E51" s="502">
        <v>1</v>
      </c>
      <c r="F51" s="280">
        <v>2694</v>
      </c>
      <c r="G51" s="502" t="s">
        <v>421</v>
      </c>
      <c r="H51" s="280" t="s">
        <v>421</v>
      </c>
      <c r="I51" s="502" t="s">
        <v>421</v>
      </c>
      <c r="J51" s="316" t="s">
        <v>421</v>
      </c>
    </row>
    <row r="52" spans="1:10" ht="15">
      <c r="A52" s="477"/>
      <c r="B52" s="483" t="s">
        <v>46</v>
      </c>
      <c r="C52" s="502" t="s">
        <v>421</v>
      </c>
      <c r="D52" s="280" t="s">
        <v>421</v>
      </c>
      <c r="E52" s="502">
        <v>1</v>
      </c>
      <c r="F52" s="280">
        <v>2694</v>
      </c>
      <c r="G52" s="502" t="s">
        <v>421</v>
      </c>
      <c r="H52" s="280" t="s">
        <v>421</v>
      </c>
      <c r="I52" s="502" t="s">
        <v>421</v>
      </c>
      <c r="J52" s="316" t="s">
        <v>421</v>
      </c>
    </row>
    <row r="53" spans="1:10" ht="21" customHeight="1">
      <c r="A53" s="479" t="s">
        <v>105</v>
      </c>
      <c r="B53" s="483" t="s">
        <v>45</v>
      </c>
      <c r="C53" s="502">
        <v>2</v>
      </c>
      <c r="D53" s="280">
        <v>663</v>
      </c>
      <c r="E53" s="502" t="s">
        <v>421</v>
      </c>
      <c r="F53" s="280" t="s">
        <v>421</v>
      </c>
      <c r="G53" s="472">
        <v>2</v>
      </c>
      <c r="H53" s="280">
        <v>246</v>
      </c>
      <c r="I53" s="502" t="s">
        <v>421</v>
      </c>
      <c r="J53" s="316" t="s">
        <v>421</v>
      </c>
    </row>
    <row r="54" spans="1:10" ht="15">
      <c r="A54" s="479"/>
      <c r="B54" s="483" t="s">
        <v>46</v>
      </c>
      <c r="C54" s="502" t="s">
        <v>421</v>
      </c>
      <c r="D54" s="280" t="s">
        <v>421</v>
      </c>
      <c r="E54" s="502" t="s">
        <v>421</v>
      </c>
      <c r="F54" s="280" t="s">
        <v>421</v>
      </c>
      <c r="G54" s="502">
        <v>1</v>
      </c>
      <c r="H54" s="280">
        <v>36</v>
      </c>
      <c r="I54" s="502" t="s">
        <v>421</v>
      </c>
      <c r="J54" s="316" t="s">
        <v>421</v>
      </c>
    </row>
    <row r="55" spans="1:10" ht="15">
      <c r="A55" s="479"/>
      <c r="B55" s="483" t="s">
        <v>47</v>
      </c>
      <c r="C55" s="502">
        <v>2</v>
      </c>
      <c r="D55" s="280">
        <v>663</v>
      </c>
      <c r="E55" s="502" t="s">
        <v>421</v>
      </c>
      <c r="F55" s="280" t="s">
        <v>421</v>
      </c>
      <c r="G55" s="502">
        <v>1</v>
      </c>
      <c r="H55" s="280">
        <v>210</v>
      </c>
      <c r="I55" s="502" t="s">
        <v>421</v>
      </c>
      <c r="J55" s="316" t="s">
        <v>421</v>
      </c>
    </row>
    <row r="56" spans="1:10" ht="15">
      <c r="A56" s="478" t="s">
        <v>106</v>
      </c>
      <c r="B56" s="483" t="s">
        <v>46</v>
      </c>
      <c r="C56" s="502" t="s">
        <v>421</v>
      </c>
      <c r="D56" s="280" t="s">
        <v>421</v>
      </c>
      <c r="E56" s="502" t="s">
        <v>421</v>
      </c>
      <c r="F56" s="280" t="s">
        <v>421</v>
      </c>
      <c r="G56" s="502">
        <v>1</v>
      </c>
      <c r="H56" s="280">
        <v>36</v>
      </c>
      <c r="I56" s="502" t="s">
        <v>421</v>
      </c>
      <c r="J56" s="316" t="s">
        <v>421</v>
      </c>
    </row>
    <row r="57" spans="1:10" ht="15">
      <c r="A57" s="478" t="s">
        <v>107</v>
      </c>
      <c r="B57" s="483" t="s">
        <v>47</v>
      </c>
      <c r="C57" s="502" t="s">
        <v>421</v>
      </c>
      <c r="D57" s="280" t="s">
        <v>421</v>
      </c>
      <c r="E57" s="502" t="s">
        <v>421</v>
      </c>
      <c r="F57" s="280" t="s">
        <v>421</v>
      </c>
      <c r="G57" s="502">
        <v>1</v>
      </c>
      <c r="H57" s="280">
        <v>210</v>
      </c>
      <c r="I57" s="502" t="s">
        <v>421</v>
      </c>
      <c r="J57" s="316" t="s">
        <v>421</v>
      </c>
    </row>
    <row r="58" spans="1:10" ht="15">
      <c r="A58" s="478" t="s">
        <v>108</v>
      </c>
      <c r="B58" s="483" t="s">
        <v>47</v>
      </c>
      <c r="C58" s="502">
        <v>1</v>
      </c>
      <c r="D58" s="280">
        <v>559</v>
      </c>
      <c r="E58" s="502" t="s">
        <v>421</v>
      </c>
      <c r="F58" s="280" t="s">
        <v>421</v>
      </c>
      <c r="G58" s="502" t="s">
        <v>421</v>
      </c>
      <c r="H58" s="280" t="s">
        <v>421</v>
      </c>
      <c r="I58" s="502" t="s">
        <v>421</v>
      </c>
      <c r="J58" s="316" t="s">
        <v>421</v>
      </c>
    </row>
    <row r="59" spans="1:10" ht="15">
      <c r="A59" s="478" t="s">
        <v>117</v>
      </c>
      <c r="B59" s="483" t="s">
        <v>47</v>
      </c>
      <c r="C59" s="502">
        <v>1</v>
      </c>
      <c r="D59" s="280">
        <v>104</v>
      </c>
      <c r="E59" s="502" t="s">
        <v>421</v>
      </c>
      <c r="F59" s="280" t="s">
        <v>421</v>
      </c>
      <c r="G59" s="502" t="s">
        <v>421</v>
      </c>
      <c r="H59" s="280" t="s">
        <v>421</v>
      </c>
      <c r="I59" s="502" t="s">
        <v>421</v>
      </c>
      <c r="J59" s="316" t="s">
        <v>421</v>
      </c>
    </row>
    <row r="60" spans="1:10" ht="21" customHeight="1">
      <c r="A60" s="479" t="s">
        <v>118</v>
      </c>
      <c r="B60" s="483" t="s">
        <v>45</v>
      </c>
      <c r="C60" s="502">
        <v>4</v>
      </c>
      <c r="D60" s="280">
        <v>192</v>
      </c>
      <c r="E60" s="502" t="s">
        <v>421</v>
      </c>
      <c r="F60" s="280" t="s">
        <v>421</v>
      </c>
      <c r="G60" s="502">
        <v>2</v>
      </c>
      <c r="H60" s="280">
        <v>1438</v>
      </c>
      <c r="I60" s="502" t="s">
        <v>421</v>
      </c>
      <c r="J60" s="316" t="s">
        <v>421</v>
      </c>
    </row>
    <row r="61" spans="1:10" ht="15">
      <c r="A61" s="477"/>
      <c r="B61" s="483" t="s">
        <v>46</v>
      </c>
      <c r="C61" s="502" t="s">
        <v>421</v>
      </c>
      <c r="D61" s="280" t="s">
        <v>421</v>
      </c>
      <c r="E61" s="502" t="s">
        <v>421</v>
      </c>
      <c r="F61" s="280" t="s">
        <v>421</v>
      </c>
      <c r="G61" s="502">
        <v>1</v>
      </c>
      <c r="H61" s="280">
        <v>39</v>
      </c>
      <c r="I61" s="502" t="s">
        <v>421</v>
      </c>
      <c r="J61" s="316" t="s">
        <v>421</v>
      </c>
    </row>
    <row r="62" spans="1:10" ht="15">
      <c r="A62" s="477"/>
      <c r="B62" s="483" t="s">
        <v>47</v>
      </c>
      <c r="C62" s="502">
        <v>4</v>
      </c>
      <c r="D62" s="280">
        <v>192</v>
      </c>
      <c r="E62" s="502" t="s">
        <v>421</v>
      </c>
      <c r="F62" s="280" t="s">
        <v>421</v>
      </c>
      <c r="G62" s="502">
        <v>1</v>
      </c>
      <c r="H62" s="280">
        <v>1399</v>
      </c>
      <c r="I62" s="502" t="s">
        <v>421</v>
      </c>
      <c r="J62" s="316" t="s">
        <v>421</v>
      </c>
    </row>
    <row r="63" spans="1:10" ht="15">
      <c r="A63" s="478" t="s">
        <v>119</v>
      </c>
      <c r="B63" s="483" t="s">
        <v>46</v>
      </c>
      <c r="C63" s="502" t="s">
        <v>421</v>
      </c>
      <c r="D63" s="280" t="s">
        <v>421</v>
      </c>
      <c r="E63" s="502" t="s">
        <v>421</v>
      </c>
      <c r="F63" s="280" t="s">
        <v>421</v>
      </c>
      <c r="G63" s="502">
        <v>1</v>
      </c>
      <c r="H63" s="280">
        <v>39</v>
      </c>
      <c r="I63" s="502" t="s">
        <v>421</v>
      </c>
      <c r="J63" s="316" t="s">
        <v>421</v>
      </c>
    </row>
    <row r="64" spans="1:10" ht="15">
      <c r="A64" s="478" t="s">
        <v>120</v>
      </c>
      <c r="B64" s="483" t="s">
        <v>47</v>
      </c>
      <c r="C64" s="502" t="s">
        <v>421</v>
      </c>
      <c r="D64" s="280" t="s">
        <v>421</v>
      </c>
      <c r="E64" s="502" t="s">
        <v>421</v>
      </c>
      <c r="F64" s="280" t="s">
        <v>421</v>
      </c>
      <c r="G64" s="502">
        <v>1</v>
      </c>
      <c r="H64" s="280">
        <v>1399</v>
      </c>
      <c r="I64" s="502" t="s">
        <v>421</v>
      </c>
      <c r="J64" s="316" t="s">
        <v>421</v>
      </c>
    </row>
    <row r="65" spans="1:10" ht="15">
      <c r="A65" s="478" t="s">
        <v>654</v>
      </c>
      <c r="B65" s="483" t="s">
        <v>47</v>
      </c>
      <c r="C65" s="502">
        <v>4</v>
      </c>
      <c r="D65" s="280">
        <v>192</v>
      </c>
      <c r="E65" s="502" t="s">
        <v>421</v>
      </c>
      <c r="F65" s="280" t="s">
        <v>421</v>
      </c>
      <c r="G65" s="502" t="s">
        <v>421</v>
      </c>
      <c r="H65" s="280" t="s">
        <v>421</v>
      </c>
      <c r="I65" s="502" t="s">
        <v>421</v>
      </c>
      <c r="J65" s="316" t="s">
        <v>421</v>
      </c>
    </row>
    <row r="66" spans="1:10" ht="21" customHeight="1">
      <c r="A66" s="479" t="s">
        <v>126</v>
      </c>
      <c r="B66" s="483" t="s">
        <v>45</v>
      </c>
      <c r="C66" s="502" t="s">
        <v>421</v>
      </c>
      <c r="D66" s="280" t="s">
        <v>421</v>
      </c>
      <c r="E66" s="502">
        <v>2</v>
      </c>
      <c r="F66" s="280">
        <v>2203</v>
      </c>
      <c r="G66" s="502">
        <v>6</v>
      </c>
      <c r="H66" s="280">
        <v>1369</v>
      </c>
      <c r="I66" s="502">
        <v>2</v>
      </c>
      <c r="J66" s="316">
        <v>1718</v>
      </c>
    </row>
    <row r="67" spans="1:10" ht="15">
      <c r="A67" s="477"/>
      <c r="B67" s="483" t="s">
        <v>46</v>
      </c>
      <c r="C67" s="502" t="s">
        <v>421</v>
      </c>
      <c r="D67" s="280" t="s">
        <v>421</v>
      </c>
      <c r="E67" s="502">
        <v>2</v>
      </c>
      <c r="F67" s="280">
        <v>2203</v>
      </c>
      <c r="G67" s="502">
        <v>4</v>
      </c>
      <c r="H67" s="280">
        <v>323</v>
      </c>
      <c r="I67" s="502">
        <v>2</v>
      </c>
      <c r="J67" s="316">
        <v>1718</v>
      </c>
    </row>
    <row r="68" spans="1:10" ht="15">
      <c r="A68" s="477"/>
      <c r="B68" s="483" t="s">
        <v>47</v>
      </c>
      <c r="C68" s="502" t="s">
        <v>421</v>
      </c>
      <c r="D68" s="280" t="s">
        <v>421</v>
      </c>
      <c r="E68" s="502" t="s">
        <v>421</v>
      </c>
      <c r="F68" s="280" t="s">
        <v>421</v>
      </c>
      <c r="G68" s="502">
        <v>2</v>
      </c>
      <c r="H68" s="280">
        <v>1046</v>
      </c>
      <c r="I68" s="502" t="s">
        <v>421</v>
      </c>
      <c r="J68" s="316" t="s">
        <v>421</v>
      </c>
    </row>
    <row r="69" spans="1:10" ht="15">
      <c r="A69" s="478" t="s">
        <v>618</v>
      </c>
      <c r="B69" s="483" t="s">
        <v>46</v>
      </c>
      <c r="C69" s="502" t="s">
        <v>421</v>
      </c>
      <c r="D69" s="280" t="s">
        <v>421</v>
      </c>
      <c r="E69" s="502">
        <v>2</v>
      </c>
      <c r="F69" s="280">
        <v>2203</v>
      </c>
      <c r="G69" s="502">
        <v>4</v>
      </c>
      <c r="H69" s="280">
        <v>323</v>
      </c>
      <c r="I69" s="502">
        <v>2</v>
      </c>
      <c r="J69" s="316">
        <v>1718</v>
      </c>
    </row>
    <row r="70" spans="1:10" ht="15">
      <c r="A70" s="478" t="s">
        <v>618</v>
      </c>
      <c r="B70" s="483" t="s">
        <v>47</v>
      </c>
      <c r="C70" s="502" t="s">
        <v>421</v>
      </c>
      <c r="D70" s="280" t="s">
        <v>421</v>
      </c>
      <c r="E70" s="502" t="s">
        <v>421</v>
      </c>
      <c r="F70" s="280" t="s">
        <v>421</v>
      </c>
      <c r="G70" s="502">
        <v>2</v>
      </c>
      <c r="H70" s="280">
        <v>1046</v>
      </c>
      <c r="I70" s="502" t="s">
        <v>421</v>
      </c>
      <c r="J70" s="316" t="s">
        <v>421</v>
      </c>
    </row>
    <row r="71" spans="1:10" ht="21" customHeight="1">
      <c r="A71" s="479" t="s">
        <v>134</v>
      </c>
      <c r="B71" s="483" t="s">
        <v>45</v>
      </c>
      <c r="C71" s="502" t="s">
        <v>421</v>
      </c>
      <c r="D71" s="280" t="s">
        <v>421</v>
      </c>
      <c r="E71" s="502">
        <v>2</v>
      </c>
      <c r="F71" s="280">
        <v>4042</v>
      </c>
      <c r="G71" s="502">
        <v>1</v>
      </c>
      <c r="H71" s="280">
        <v>35</v>
      </c>
      <c r="I71" s="502">
        <v>1</v>
      </c>
      <c r="J71" s="316">
        <v>73</v>
      </c>
    </row>
    <row r="72" spans="1:10" ht="15">
      <c r="A72" s="478"/>
      <c r="B72" s="483" t="s">
        <v>46</v>
      </c>
      <c r="C72" s="502" t="s">
        <v>421</v>
      </c>
      <c r="D72" s="280" t="s">
        <v>421</v>
      </c>
      <c r="E72" s="502">
        <v>1</v>
      </c>
      <c r="F72" s="280">
        <v>4017</v>
      </c>
      <c r="G72" s="502">
        <v>1</v>
      </c>
      <c r="H72" s="280">
        <v>35</v>
      </c>
      <c r="I72" s="502">
        <v>1</v>
      </c>
      <c r="J72" s="316">
        <v>73</v>
      </c>
    </row>
    <row r="73" spans="1:10" ht="15">
      <c r="A73" s="478"/>
      <c r="B73" s="483" t="s">
        <v>47</v>
      </c>
      <c r="C73" s="502" t="s">
        <v>421</v>
      </c>
      <c r="D73" s="280" t="s">
        <v>421</v>
      </c>
      <c r="E73" s="502">
        <v>1</v>
      </c>
      <c r="F73" s="280">
        <v>25</v>
      </c>
      <c r="G73" s="502" t="s">
        <v>421</v>
      </c>
      <c r="H73" s="280" t="s">
        <v>421</v>
      </c>
      <c r="I73" s="502" t="s">
        <v>421</v>
      </c>
      <c r="J73" s="316" t="s">
        <v>421</v>
      </c>
    </row>
    <row r="74" spans="1:10" ht="15">
      <c r="A74" s="478" t="s">
        <v>619</v>
      </c>
      <c r="B74" s="483" t="s">
        <v>46</v>
      </c>
      <c r="C74" s="502" t="s">
        <v>421</v>
      </c>
      <c r="D74" s="280" t="s">
        <v>421</v>
      </c>
      <c r="E74" s="502">
        <v>1</v>
      </c>
      <c r="F74" s="280">
        <v>4017</v>
      </c>
      <c r="G74" s="502">
        <v>1</v>
      </c>
      <c r="H74" s="280">
        <v>35</v>
      </c>
      <c r="I74" s="502">
        <v>1</v>
      </c>
      <c r="J74" s="316">
        <v>73</v>
      </c>
    </row>
    <row r="75" spans="1:10" ht="15">
      <c r="A75" s="478" t="s">
        <v>140</v>
      </c>
      <c r="B75" s="483" t="s">
        <v>47</v>
      </c>
      <c r="C75" s="502" t="s">
        <v>421</v>
      </c>
      <c r="D75" s="280" t="s">
        <v>421</v>
      </c>
      <c r="E75" s="502">
        <v>1</v>
      </c>
      <c r="F75" s="280">
        <v>25</v>
      </c>
      <c r="G75" s="502" t="s">
        <v>421</v>
      </c>
      <c r="H75" s="280" t="s">
        <v>421</v>
      </c>
      <c r="I75" s="502" t="s">
        <v>421</v>
      </c>
      <c r="J75" s="316" t="s">
        <v>421</v>
      </c>
    </row>
    <row r="76" spans="1:10" ht="21" customHeight="1">
      <c r="A76" s="479" t="s">
        <v>143</v>
      </c>
      <c r="B76" s="483" t="s">
        <v>45</v>
      </c>
      <c r="C76" s="502">
        <v>2</v>
      </c>
      <c r="D76" s="280">
        <v>8390</v>
      </c>
      <c r="E76" s="502">
        <v>1</v>
      </c>
      <c r="F76" s="280">
        <v>4625</v>
      </c>
      <c r="G76" s="502">
        <v>4</v>
      </c>
      <c r="H76" s="280">
        <v>4020</v>
      </c>
      <c r="I76" s="502" t="s">
        <v>421</v>
      </c>
      <c r="J76" s="316" t="s">
        <v>421</v>
      </c>
    </row>
    <row r="77" spans="1:10" ht="15">
      <c r="A77" s="478"/>
      <c r="B77" s="483" t="s">
        <v>46</v>
      </c>
      <c r="C77" s="502" t="s">
        <v>421</v>
      </c>
      <c r="D77" s="280" t="s">
        <v>421</v>
      </c>
      <c r="E77" s="502">
        <v>1</v>
      </c>
      <c r="F77" s="280">
        <v>4625</v>
      </c>
      <c r="G77" s="502">
        <v>1</v>
      </c>
      <c r="H77" s="280">
        <v>752</v>
      </c>
      <c r="I77" s="502" t="s">
        <v>421</v>
      </c>
      <c r="J77" s="316" t="s">
        <v>421</v>
      </c>
    </row>
    <row r="78" spans="1:10" ht="15">
      <c r="A78" s="478"/>
      <c r="B78" s="483" t="s">
        <v>47</v>
      </c>
      <c r="C78" s="502">
        <v>2</v>
      </c>
      <c r="D78" s="280">
        <v>8390</v>
      </c>
      <c r="E78" s="502" t="s">
        <v>421</v>
      </c>
      <c r="F78" s="280" t="s">
        <v>421</v>
      </c>
      <c r="G78" s="502">
        <v>3</v>
      </c>
      <c r="H78" s="280">
        <v>3268</v>
      </c>
      <c r="I78" s="502" t="s">
        <v>421</v>
      </c>
      <c r="J78" s="316" t="s">
        <v>421</v>
      </c>
    </row>
    <row r="79" spans="1:10" ht="15">
      <c r="A79" s="478" t="s">
        <v>621</v>
      </c>
      <c r="B79" s="483" t="s">
        <v>47</v>
      </c>
      <c r="C79" s="502">
        <v>2</v>
      </c>
      <c r="D79" s="280">
        <v>8390</v>
      </c>
      <c r="E79" s="502" t="s">
        <v>421</v>
      </c>
      <c r="F79" s="280" t="s">
        <v>421</v>
      </c>
      <c r="G79" s="502">
        <v>3</v>
      </c>
      <c r="H79" s="280">
        <v>3268</v>
      </c>
      <c r="I79" s="502" t="s">
        <v>421</v>
      </c>
      <c r="J79" s="316" t="s">
        <v>421</v>
      </c>
    </row>
    <row r="80" spans="1:10" ht="15">
      <c r="A80" s="478" t="s">
        <v>655</v>
      </c>
      <c r="B80" s="483" t="s">
        <v>45</v>
      </c>
      <c r="C80" s="502" t="s">
        <v>421</v>
      </c>
      <c r="D80" s="280" t="s">
        <v>421</v>
      </c>
      <c r="E80" s="502">
        <v>1</v>
      </c>
      <c r="F80" s="280">
        <v>4625</v>
      </c>
      <c r="G80" s="502">
        <v>1</v>
      </c>
      <c r="H80" s="280">
        <v>752</v>
      </c>
      <c r="I80" s="502" t="s">
        <v>421</v>
      </c>
      <c r="J80" s="316" t="s">
        <v>421</v>
      </c>
    </row>
    <row r="81" spans="1:10" ht="15">
      <c r="A81" s="478"/>
      <c r="B81" s="483" t="s">
        <v>46</v>
      </c>
      <c r="C81" s="502" t="s">
        <v>421</v>
      </c>
      <c r="D81" s="280" t="s">
        <v>421</v>
      </c>
      <c r="E81" s="502">
        <v>1</v>
      </c>
      <c r="F81" s="280">
        <v>4625</v>
      </c>
      <c r="G81" s="502">
        <v>1</v>
      </c>
      <c r="H81" s="280">
        <v>752</v>
      </c>
      <c r="I81" s="502" t="s">
        <v>421</v>
      </c>
      <c r="J81" s="316" t="s">
        <v>421</v>
      </c>
    </row>
    <row r="82" spans="1:10" ht="15">
      <c r="A82" s="484" t="s">
        <v>565</v>
      </c>
      <c r="B82" s="483"/>
      <c r="C82" s="502"/>
      <c r="D82" s="280"/>
      <c r="E82" s="502"/>
      <c r="F82" s="280"/>
      <c r="G82" s="502"/>
      <c r="H82" s="280"/>
      <c r="I82" s="502"/>
      <c r="J82" s="316"/>
    </row>
    <row r="83" spans="1:10" ht="15">
      <c r="A83" s="479" t="s">
        <v>107</v>
      </c>
      <c r="B83" s="483" t="s">
        <v>46</v>
      </c>
      <c r="C83" s="502">
        <v>1</v>
      </c>
      <c r="D83" s="280">
        <v>4286</v>
      </c>
      <c r="E83" s="502" t="s">
        <v>421</v>
      </c>
      <c r="F83" s="280" t="s">
        <v>421</v>
      </c>
      <c r="G83" s="502">
        <v>4</v>
      </c>
      <c r="H83" s="280">
        <v>1790</v>
      </c>
      <c r="I83" s="502">
        <v>2</v>
      </c>
      <c r="J83" s="316">
        <v>296</v>
      </c>
    </row>
    <row r="84" spans="1:10" ht="15">
      <c r="A84" s="479" t="s">
        <v>156</v>
      </c>
      <c r="B84" s="483" t="s">
        <v>46</v>
      </c>
      <c r="C84" s="502" t="s">
        <v>421</v>
      </c>
      <c r="D84" s="280" t="s">
        <v>421</v>
      </c>
      <c r="E84" s="502">
        <v>1</v>
      </c>
      <c r="F84" s="280">
        <v>739</v>
      </c>
      <c r="G84" s="502">
        <v>1</v>
      </c>
      <c r="H84" s="280">
        <v>20</v>
      </c>
      <c r="I84" s="502">
        <v>1</v>
      </c>
      <c r="J84" s="316">
        <v>231</v>
      </c>
    </row>
    <row r="85" spans="1:10" ht="15">
      <c r="A85" s="465" t="s">
        <v>158</v>
      </c>
      <c r="B85" s="486" t="s">
        <v>45</v>
      </c>
      <c r="C85" s="501">
        <v>12</v>
      </c>
      <c r="D85" s="488">
        <v>65852</v>
      </c>
      <c r="E85" s="501">
        <v>4</v>
      </c>
      <c r="F85" s="488">
        <v>1155</v>
      </c>
      <c r="G85" s="501">
        <v>33</v>
      </c>
      <c r="H85" s="488">
        <v>28085</v>
      </c>
      <c r="I85" s="501">
        <v>8</v>
      </c>
      <c r="J85" s="471">
        <v>13913</v>
      </c>
    </row>
    <row r="86" spans="1:10" ht="15">
      <c r="A86" s="477"/>
      <c r="B86" s="483" t="s">
        <v>46</v>
      </c>
      <c r="C86" s="502">
        <v>10</v>
      </c>
      <c r="D86" s="280">
        <v>62584</v>
      </c>
      <c r="E86" s="502">
        <v>2</v>
      </c>
      <c r="F86" s="280">
        <v>947</v>
      </c>
      <c r="G86" s="502">
        <v>21</v>
      </c>
      <c r="H86" s="280">
        <v>22590</v>
      </c>
      <c r="I86" s="502">
        <v>3</v>
      </c>
      <c r="J86" s="316">
        <v>11314</v>
      </c>
    </row>
    <row r="87" spans="1:10" ht="15">
      <c r="A87" s="477"/>
      <c r="B87" s="483" t="s">
        <v>47</v>
      </c>
      <c r="C87" s="502">
        <v>2</v>
      </c>
      <c r="D87" s="280">
        <v>3268</v>
      </c>
      <c r="E87" s="502">
        <v>2</v>
      </c>
      <c r="F87" s="280">
        <v>208</v>
      </c>
      <c r="G87" s="502">
        <v>12</v>
      </c>
      <c r="H87" s="280">
        <v>5495</v>
      </c>
      <c r="I87" s="502">
        <v>5</v>
      </c>
      <c r="J87" s="316">
        <v>2599</v>
      </c>
    </row>
    <row r="88" spans="1:10" ht="21" customHeight="1">
      <c r="A88" s="479" t="s">
        <v>159</v>
      </c>
      <c r="B88" s="483" t="s">
        <v>45</v>
      </c>
      <c r="C88" s="502">
        <v>4</v>
      </c>
      <c r="D88" s="280">
        <v>20175</v>
      </c>
      <c r="E88" s="502">
        <v>1</v>
      </c>
      <c r="F88" s="280">
        <v>147</v>
      </c>
      <c r="G88" s="502">
        <v>5</v>
      </c>
      <c r="H88" s="280">
        <v>2244</v>
      </c>
      <c r="I88" s="502">
        <v>1</v>
      </c>
      <c r="J88" s="316">
        <v>300</v>
      </c>
    </row>
    <row r="89" spans="1:10" ht="15">
      <c r="A89" s="478"/>
      <c r="B89" s="483" t="s">
        <v>46</v>
      </c>
      <c r="C89" s="502">
        <v>2</v>
      </c>
      <c r="D89" s="280">
        <v>16907</v>
      </c>
      <c r="E89" s="502" t="s">
        <v>421</v>
      </c>
      <c r="F89" s="280" t="s">
        <v>421</v>
      </c>
      <c r="G89" s="502">
        <v>2</v>
      </c>
      <c r="H89" s="280">
        <v>1261</v>
      </c>
      <c r="I89" s="502" t="s">
        <v>421</v>
      </c>
      <c r="J89" s="316" t="s">
        <v>421</v>
      </c>
    </row>
    <row r="90" spans="1:10" ht="15">
      <c r="A90" s="478"/>
      <c r="B90" s="483" t="s">
        <v>47</v>
      </c>
      <c r="C90" s="502">
        <v>2</v>
      </c>
      <c r="D90" s="280">
        <v>3268</v>
      </c>
      <c r="E90" s="502">
        <v>1</v>
      </c>
      <c r="F90" s="280">
        <v>147</v>
      </c>
      <c r="G90" s="502">
        <v>3</v>
      </c>
      <c r="H90" s="280">
        <v>983</v>
      </c>
      <c r="I90" s="502">
        <v>1</v>
      </c>
      <c r="J90" s="316">
        <v>300</v>
      </c>
    </row>
    <row r="91" spans="1:10" ht="15">
      <c r="A91" s="478" t="s">
        <v>622</v>
      </c>
      <c r="B91" s="483" t="s">
        <v>46</v>
      </c>
      <c r="C91" s="502">
        <v>2</v>
      </c>
      <c r="D91" s="280">
        <v>16907</v>
      </c>
      <c r="E91" s="502" t="s">
        <v>421</v>
      </c>
      <c r="F91" s="280" t="s">
        <v>421</v>
      </c>
      <c r="G91" s="502">
        <v>2</v>
      </c>
      <c r="H91" s="280">
        <v>1261</v>
      </c>
      <c r="I91" s="502" t="s">
        <v>421</v>
      </c>
      <c r="J91" s="316" t="s">
        <v>421</v>
      </c>
    </row>
    <row r="92" spans="1:10" ht="15">
      <c r="A92" s="478" t="s">
        <v>656</v>
      </c>
      <c r="B92" s="483" t="s">
        <v>47</v>
      </c>
      <c r="C92" s="502" t="s">
        <v>421</v>
      </c>
      <c r="D92" s="280" t="s">
        <v>421</v>
      </c>
      <c r="E92" s="502" t="s">
        <v>421</v>
      </c>
      <c r="F92" s="280" t="s">
        <v>421</v>
      </c>
      <c r="G92" s="502">
        <v>1</v>
      </c>
      <c r="H92" s="280">
        <v>397</v>
      </c>
      <c r="I92" s="502" t="s">
        <v>421</v>
      </c>
      <c r="J92" s="316" t="s">
        <v>421</v>
      </c>
    </row>
    <row r="93" spans="1:10" ht="15">
      <c r="A93" s="478" t="s">
        <v>622</v>
      </c>
      <c r="B93" s="483" t="s">
        <v>47</v>
      </c>
      <c r="C93" s="502">
        <v>2</v>
      </c>
      <c r="D93" s="280">
        <v>3268</v>
      </c>
      <c r="E93" s="502">
        <v>1</v>
      </c>
      <c r="F93" s="280">
        <v>147</v>
      </c>
      <c r="G93" s="502">
        <v>2</v>
      </c>
      <c r="H93" s="280">
        <v>586</v>
      </c>
      <c r="I93" s="502" t="s">
        <v>421</v>
      </c>
      <c r="J93" s="316" t="s">
        <v>421</v>
      </c>
    </row>
    <row r="94" spans="1:10" ht="15">
      <c r="A94" s="478" t="s">
        <v>171</v>
      </c>
      <c r="B94" s="483" t="s">
        <v>47</v>
      </c>
      <c r="C94" s="502" t="s">
        <v>421</v>
      </c>
      <c r="D94" s="280" t="s">
        <v>421</v>
      </c>
      <c r="E94" s="502" t="s">
        <v>421</v>
      </c>
      <c r="F94" s="280" t="s">
        <v>421</v>
      </c>
      <c r="G94" s="502" t="s">
        <v>421</v>
      </c>
      <c r="H94" s="280" t="s">
        <v>421</v>
      </c>
      <c r="I94" s="502">
        <v>1</v>
      </c>
      <c r="J94" s="316">
        <v>300</v>
      </c>
    </row>
    <row r="95" spans="1:10" ht="21" customHeight="1">
      <c r="A95" s="479" t="s">
        <v>172</v>
      </c>
      <c r="B95" s="483" t="s">
        <v>45</v>
      </c>
      <c r="C95" s="502" t="s">
        <v>421</v>
      </c>
      <c r="D95" s="280" t="s">
        <v>421</v>
      </c>
      <c r="E95" s="502">
        <v>1</v>
      </c>
      <c r="F95" s="280">
        <v>61</v>
      </c>
      <c r="G95" s="502">
        <v>5</v>
      </c>
      <c r="H95" s="280">
        <v>3871</v>
      </c>
      <c r="I95" s="502">
        <v>4</v>
      </c>
      <c r="J95" s="316">
        <v>2299</v>
      </c>
    </row>
    <row r="96" spans="1:10" ht="15">
      <c r="A96" s="478"/>
      <c r="B96" s="483" t="s">
        <v>47</v>
      </c>
      <c r="C96" s="502" t="s">
        <v>421</v>
      </c>
      <c r="D96" s="280" t="s">
        <v>421</v>
      </c>
      <c r="E96" s="502">
        <v>1</v>
      </c>
      <c r="F96" s="280">
        <v>61</v>
      </c>
      <c r="G96" s="502">
        <v>5</v>
      </c>
      <c r="H96" s="280">
        <v>3871</v>
      </c>
      <c r="I96" s="502">
        <v>4</v>
      </c>
      <c r="J96" s="316">
        <v>2299</v>
      </c>
    </row>
    <row r="97" spans="1:10" ht="15">
      <c r="A97" s="478" t="s">
        <v>173</v>
      </c>
      <c r="B97" s="483" t="s">
        <v>45</v>
      </c>
      <c r="C97" s="502" t="s">
        <v>421</v>
      </c>
      <c r="D97" s="280" t="s">
        <v>421</v>
      </c>
      <c r="E97" s="502" t="s">
        <v>421</v>
      </c>
      <c r="F97" s="280" t="s">
        <v>421</v>
      </c>
      <c r="G97" s="502" t="s">
        <v>421</v>
      </c>
      <c r="H97" s="280" t="s">
        <v>421</v>
      </c>
      <c r="I97" s="502">
        <v>2</v>
      </c>
      <c r="J97" s="316">
        <v>540</v>
      </c>
    </row>
    <row r="98" spans="1:10" ht="15">
      <c r="A98" s="478"/>
      <c r="B98" s="483" t="s">
        <v>47</v>
      </c>
      <c r="C98" s="502" t="s">
        <v>421</v>
      </c>
      <c r="D98" s="280" t="s">
        <v>421</v>
      </c>
      <c r="E98" s="502" t="s">
        <v>421</v>
      </c>
      <c r="F98" s="280" t="s">
        <v>421</v>
      </c>
      <c r="G98" s="502" t="s">
        <v>421</v>
      </c>
      <c r="H98" s="280" t="s">
        <v>421</v>
      </c>
      <c r="I98" s="502">
        <v>2</v>
      </c>
      <c r="J98" s="316">
        <v>540</v>
      </c>
    </row>
    <row r="99" spans="1:10" ht="15">
      <c r="A99" s="478" t="s">
        <v>176</v>
      </c>
      <c r="B99" s="483" t="s">
        <v>47</v>
      </c>
      <c r="C99" s="502" t="s">
        <v>421</v>
      </c>
      <c r="D99" s="280" t="s">
        <v>421</v>
      </c>
      <c r="E99" s="502" t="s">
        <v>421</v>
      </c>
      <c r="F99" s="280" t="s">
        <v>421</v>
      </c>
      <c r="G99" s="472">
        <v>1</v>
      </c>
      <c r="H99" s="280">
        <v>667</v>
      </c>
      <c r="I99" s="502" t="s">
        <v>421</v>
      </c>
      <c r="J99" s="316" t="s">
        <v>421</v>
      </c>
    </row>
    <row r="100" spans="1:10" ht="15">
      <c r="A100" s="478" t="s">
        <v>624</v>
      </c>
      <c r="B100" s="483" t="s">
        <v>47</v>
      </c>
      <c r="C100" s="502" t="s">
        <v>421</v>
      </c>
      <c r="D100" s="280" t="s">
        <v>421</v>
      </c>
      <c r="E100" s="502" t="s">
        <v>421</v>
      </c>
      <c r="F100" s="280" t="s">
        <v>421</v>
      </c>
      <c r="G100" s="502">
        <v>2</v>
      </c>
      <c r="H100" s="280">
        <v>547</v>
      </c>
      <c r="I100" s="502">
        <v>1</v>
      </c>
      <c r="J100" s="316">
        <v>1202</v>
      </c>
    </row>
    <row r="101" spans="1:10" ht="15">
      <c r="A101" s="478" t="s">
        <v>184</v>
      </c>
      <c r="B101" s="483" t="s">
        <v>47</v>
      </c>
      <c r="C101" s="502" t="s">
        <v>421</v>
      </c>
      <c r="D101" s="280" t="s">
        <v>421</v>
      </c>
      <c r="E101" s="502">
        <v>1</v>
      </c>
      <c r="F101" s="280">
        <v>61</v>
      </c>
      <c r="G101" s="502">
        <v>2</v>
      </c>
      <c r="H101" s="280">
        <v>2657</v>
      </c>
      <c r="I101" s="502">
        <v>1</v>
      </c>
      <c r="J101" s="316">
        <v>557</v>
      </c>
    </row>
    <row r="102" spans="1:10" ht="21" customHeight="1">
      <c r="A102" s="479" t="s">
        <v>196</v>
      </c>
      <c r="B102" s="483" t="s">
        <v>45</v>
      </c>
      <c r="C102" s="502" t="s">
        <v>421</v>
      </c>
      <c r="D102" s="280" t="s">
        <v>421</v>
      </c>
      <c r="E102" s="502" t="s">
        <v>421</v>
      </c>
      <c r="F102" s="280" t="s">
        <v>421</v>
      </c>
      <c r="G102" s="502">
        <v>7</v>
      </c>
      <c r="H102" s="280">
        <v>2075</v>
      </c>
      <c r="I102" s="502" t="s">
        <v>421</v>
      </c>
      <c r="J102" s="316" t="s">
        <v>421</v>
      </c>
    </row>
    <row r="103" spans="1:10" ht="15">
      <c r="A103" s="477"/>
      <c r="B103" s="483" t="s">
        <v>46</v>
      </c>
      <c r="C103" s="502" t="s">
        <v>421</v>
      </c>
      <c r="D103" s="280" t="s">
        <v>421</v>
      </c>
      <c r="E103" s="502" t="s">
        <v>421</v>
      </c>
      <c r="F103" s="280" t="s">
        <v>421</v>
      </c>
      <c r="G103" s="502">
        <v>3</v>
      </c>
      <c r="H103" s="280">
        <v>1434</v>
      </c>
      <c r="I103" s="502" t="s">
        <v>421</v>
      </c>
      <c r="J103" s="316" t="s">
        <v>421</v>
      </c>
    </row>
    <row r="104" spans="1:10" ht="15">
      <c r="A104" s="477"/>
      <c r="B104" s="483" t="s">
        <v>47</v>
      </c>
      <c r="C104" s="502" t="s">
        <v>421</v>
      </c>
      <c r="D104" s="280" t="s">
        <v>421</v>
      </c>
      <c r="E104" s="502" t="s">
        <v>421</v>
      </c>
      <c r="F104" s="280" t="s">
        <v>421</v>
      </c>
      <c r="G104" s="502">
        <v>4</v>
      </c>
      <c r="H104" s="280">
        <v>641</v>
      </c>
      <c r="I104" s="502" t="s">
        <v>421</v>
      </c>
      <c r="J104" s="316" t="s">
        <v>421</v>
      </c>
    </row>
    <row r="105" spans="1:10" ht="15">
      <c r="A105" s="478" t="s">
        <v>626</v>
      </c>
      <c r="B105" s="483" t="s">
        <v>46</v>
      </c>
      <c r="C105" s="502" t="s">
        <v>421</v>
      </c>
      <c r="D105" s="280" t="s">
        <v>421</v>
      </c>
      <c r="E105" s="502" t="s">
        <v>421</v>
      </c>
      <c r="F105" s="280" t="s">
        <v>421</v>
      </c>
      <c r="G105" s="502">
        <v>3</v>
      </c>
      <c r="H105" s="280">
        <v>1434</v>
      </c>
      <c r="I105" s="502" t="s">
        <v>421</v>
      </c>
      <c r="J105" s="316" t="s">
        <v>421</v>
      </c>
    </row>
    <row r="106" spans="1:10" ht="15">
      <c r="A106" s="478" t="s">
        <v>198</v>
      </c>
      <c r="B106" s="483" t="s">
        <v>47</v>
      </c>
      <c r="C106" s="502" t="s">
        <v>421</v>
      </c>
      <c r="D106" s="280" t="s">
        <v>421</v>
      </c>
      <c r="E106" s="502" t="s">
        <v>421</v>
      </c>
      <c r="F106" s="280" t="s">
        <v>421</v>
      </c>
      <c r="G106" s="502">
        <v>3</v>
      </c>
      <c r="H106" s="280">
        <v>528</v>
      </c>
      <c r="I106" s="502" t="s">
        <v>421</v>
      </c>
      <c r="J106" s="316" t="s">
        <v>421</v>
      </c>
    </row>
    <row r="107" spans="1:10" ht="15">
      <c r="A107" s="478" t="s">
        <v>657</v>
      </c>
      <c r="B107" s="483" t="s">
        <v>45</v>
      </c>
      <c r="C107" s="502" t="s">
        <v>421</v>
      </c>
      <c r="D107" s="280" t="s">
        <v>421</v>
      </c>
      <c r="E107" s="502" t="s">
        <v>421</v>
      </c>
      <c r="F107" s="280" t="s">
        <v>421</v>
      </c>
      <c r="G107" s="502">
        <v>1</v>
      </c>
      <c r="H107" s="280">
        <v>113</v>
      </c>
      <c r="I107" s="502" t="s">
        <v>421</v>
      </c>
      <c r="J107" s="316" t="s">
        <v>421</v>
      </c>
    </row>
    <row r="108" spans="1:10" ht="15">
      <c r="A108" s="478"/>
      <c r="B108" s="483" t="s">
        <v>47</v>
      </c>
      <c r="C108" s="502" t="s">
        <v>421</v>
      </c>
      <c r="D108" s="280" t="s">
        <v>421</v>
      </c>
      <c r="E108" s="502" t="s">
        <v>421</v>
      </c>
      <c r="F108" s="280" t="s">
        <v>421</v>
      </c>
      <c r="G108" s="502">
        <v>1</v>
      </c>
      <c r="H108" s="280">
        <v>113</v>
      </c>
      <c r="I108" s="502" t="s">
        <v>421</v>
      </c>
      <c r="J108" s="316" t="s">
        <v>421</v>
      </c>
    </row>
    <row r="109" spans="1:10" ht="15">
      <c r="A109" s="484" t="s">
        <v>564</v>
      </c>
      <c r="B109" s="483"/>
      <c r="C109" s="502"/>
      <c r="D109" s="280"/>
      <c r="E109" s="502"/>
      <c r="F109" s="280"/>
      <c r="G109" s="502"/>
      <c r="H109" s="280"/>
      <c r="I109" s="502"/>
      <c r="J109" s="316"/>
    </row>
    <row r="110" spans="1:10" ht="15">
      <c r="A110" s="479" t="s">
        <v>303</v>
      </c>
      <c r="B110" s="483" t="s">
        <v>46</v>
      </c>
      <c r="C110" s="502">
        <v>8</v>
      </c>
      <c r="D110" s="280">
        <v>45677</v>
      </c>
      <c r="E110" s="502">
        <v>2</v>
      </c>
      <c r="F110" s="280">
        <v>947</v>
      </c>
      <c r="G110" s="502">
        <v>16</v>
      </c>
      <c r="H110" s="280">
        <v>19895</v>
      </c>
      <c r="I110" s="502">
        <v>3</v>
      </c>
      <c r="J110" s="316">
        <v>11314</v>
      </c>
    </row>
    <row r="111" spans="1:10" ht="21" customHeight="1">
      <c r="A111" s="465" t="s">
        <v>202</v>
      </c>
      <c r="B111" s="486" t="s">
        <v>45</v>
      </c>
      <c r="C111" s="501">
        <v>12</v>
      </c>
      <c r="D111" s="488">
        <v>5809</v>
      </c>
      <c r="E111" s="501">
        <v>2</v>
      </c>
      <c r="F111" s="488">
        <v>939</v>
      </c>
      <c r="G111" s="501">
        <v>22</v>
      </c>
      <c r="H111" s="488">
        <v>12596</v>
      </c>
      <c r="I111" s="501" t="s">
        <v>421</v>
      </c>
      <c r="J111" s="471" t="s">
        <v>421</v>
      </c>
    </row>
    <row r="112" spans="1:10" ht="15">
      <c r="A112" s="477"/>
      <c r="B112" s="483" t="s">
        <v>46</v>
      </c>
      <c r="C112" s="502">
        <v>6</v>
      </c>
      <c r="D112" s="280">
        <v>2456</v>
      </c>
      <c r="E112" s="502">
        <v>2</v>
      </c>
      <c r="F112" s="280">
        <v>939</v>
      </c>
      <c r="G112" s="502">
        <v>15</v>
      </c>
      <c r="H112" s="280">
        <v>4972</v>
      </c>
      <c r="I112" s="502" t="s">
        <v>421</v>
      </c>
      <c r="J112" s="316" t="s">
        <v>421</v>
      </c>
    </row>
    <row r="113" spans="1:10" ht="15">
      <c r="A113" s="477"/>
      <c r="B113" s="483" t="s">
        <v>47</v>
      </c>
      <c r="C113" s="502">
        <v>6</v>
      </c>
      <c r="D113" s="280">
        <v>3353</v>
      </c>
      <c r="E113" s="502" t="s">
        <v>421</v>
      </c>
      <c r="F113" s="280" t="s">
        <v>421</v>
      </c>
      <c r="G113" s="502">
        <v>7</v>
      </c>
      <c r="H113" s="280">
        <v>7624</v>
      </c>
      <c r="I113" s="502" t="s">
        <v>421</v>
      </c>
      <c r="J113" s="316" t="s">
        <v>421</v>
      </c>
    </row>
    <row r="114" spans="1:10" ht="21" customHeight="1">
      <c r="A114" s="479" t="s">
        <v>203</v>
      </c>
      <c r="B114" s="483" t="s">
        <v>45</v>
      </c>
      <c r="C114" s="502">
        <v>1</v>
      </c>
      <c r="D114" s="280">
        <v>512</v>
      </c>
      <c r="E114" s="502" t="s">
        <v>421</v>
      </c>
      <c r="F114" s="280" t="s">
        <v>421</v>
      </c>
      <c r="G114" s="502">
        <v>3</v>
      </c>
      <c r="H114" s="280">
        <v>723</v>
      </c>
      <c r="I114" s="502" t="s">
        <v>421</v>
      </c>
      <c r="J114" s="316" t="s">
        <v>421</v>
      </c>
    </row>
    <row r="115" spans="1:10" ht="15">
      <c r="A115" s="477"/>
      <c r="B115" s="483" t="s">
        <v>46</v>
      </c>
      <c r="C115" s="502">
        <v>1</v>
      </c>
      <c r="D115" s="280">
        <v>512</v>
      </c>
      <c r="E115" s="502" t="s">
        <v>421</v>
      </c>
      <c r="F115" s="280" t="s">
        <v>421</v>
      </c>
      <c r="G115" s="502">
        <v>2</v>
      </c>
      <c r="H115" s="280">
        <v>420</v>
      </c>
      <c r="I115" s="502" t="s">
        <v>421</v>
      </c>
      <c r="J115" s="316" t="s">
        <v>421</v>
      </c>
    </row>
    <row r="116" spans="1:10" ht="15">
      <c r="A116" s="477"/>
      <c r="B116" s="483" t="s">
        <v>47</v>
      </c>
      <c r="C116" s="502" t="s">
        <v>421</v>
      </c>
      <c r="D116" s="280" t="s">
        <v>421</v>
      </c>
      <c r="E116" s="502" t="s">
        <v>421</v>
      </c>
      <c r="F116" s="280" t="s">
        <v>421</v>
      </c>
      <c r="G116" s="502">
        <v>1</v>
      </c>
      <c r="H116" s="280">
        <v>303</v>
      </c>
      <c r="I116" s="502" t="s">
        <v>421</v>
      </c>
      <c r="J116" s="316" t="s">
        <v>421</v>
      </c>
    </row>
    <row r="117" spans="1:10" ht="15">
      <c r="A117" s="478" t="s">
        <v>204</v>
      </c>
      <c r="B117" s="483" t="s">
        <v>47</v>
      </c>
      <c r="C117" s="502" t="s">
        <v>421</v>
      </c>
      <c r="D117" s="280" t="s">
        <v>421</v>
      </c>
      <c r="E117" s="502" t="s">
        <v>421</v>
      </c>
      <c r="F117" s="280" t="s">
        <v>421</v>
      </c>
      <c r="G117" s="502">
        <v>1</v>
      </c>
      <c r="H117" s="280">
        <v>303</v>
      </c>
      <c r="I117" s="502" t="s">
        <v>421</v>
      </c>
      <c r="J117" s="316" t="s">
        <v>421</v>
      </c>
    </row>
    <row r="118" spans="1:10" ht="15">
      <c r="A118" s="478" t="s">
        <v>658</v>
      </c>
      <c r="B118" s="483" t="s">
        <v>45</v>
      </c>
      <c r="C118" s="502">
        <v>1</v>
      </c>
      <c r="D118" s="280">
        <v>512</v>
      </c>
      <c r="E118" s="502" t="s">
        <v>421</v>
      </c>
      <c r="F118" s="280" t="s">
        <v>421</v>
      </c>
      <c r="G118" s="502">
        <v>1</v>
      </c>
      <c r="H118" s="280">
        <v>298</v>
      </c>
      <c r="I118" s="502" t="s">
        <v>421</v>
      </c>
      <c r="J118" s="316" t="s">
        <v>421</v>
      </c>
    </row>
    <row r="119" spans="1:10" ht="15">
      <c r="A119" s="477"/>
      <c r="B119" s="483" t="s">
        <v>46</v>
      </c>
      <c r="C119" s="502">
        <v>1</v>
      </c>
      <c r="D119" s="280">
        <v>512</v>
      </c>
      <c r="E119" s="502" t="s">
        <v>421</v>
      </c>
      <c r="F119" s="280" t="s">
        <v>421</v>
      </c>
      <c r="G119" s="502">
        <v>1</v>
      </c>
      <c r="H119" s="280">
        <v>298</v>
      </c>
      <c r="I119" s="502" t="s">
        <v>421</v>
      </c>
      <c r="J119" s="316" t="s">
        <v>421</v>
      </c>
    </row>
    <row r="120" spans="1:10" ht="15">
      <c r="A120" s="478" t="s">
        <v>208</v>
      </c>
      <c r="B120" s="483" t="s">
        <v>45</v>
      </c>
      <c r="C120" s="502" t="s">
        <v>421</v>
      </c>
      <c r="D120" s="280" t="s">
        <v>421</v>
      </c>
      <c r="E120" s="502" t="s">
        <v>421</v>
      </c>
      <c r="F120" s="280" t="s">
        <v>421</v>
      </c>
      <c r="G120" s="502">
        <v>1</v>
      </c>
      <c r="H120" s="280">
        <v>122</v>
      </c>
      <c r="I120" s="502" t="s">
        <v>421</v>
      </c>
      <c r="J120" s="316" t="s">
        <v>421</v>
      </c>
    </row>
    <row r="121" spans="1:10" ht="15">
      <c r="A121" s="478"/>
      <c r="B121" s="483" t="s">
        <v>46</v>
      </c>
      <c r="C121" s="502" t="s">
        <v>421</v>
      </c>
      <c r="D121" s="280" t="s">
        <v>421</v>
      </c>
      <c r="E121" s="502" t="s">
        <v>421</v>
      </c>
      <c r="F121" s="280" t="s">
        <v>421</v>
      </c>
      <c r="G121" s="502">
        <v>1</v>
      </c>
      <c r="H121" s="280">
        <v>122</v>
      </c>
      <c r="I121" s="502" t="s">
        <v>421</v>
      </c>
      <c r="J121" s="316" t="s">
        <v>421</v>
      </c>
    </row>
    <row r="122" spans="1:10" ht="21" customHeight="1">
      <c r="A122" s="479" t="s">
        <v>209</v>
      </c>
      <c r="B122" s="483" t="s">
        <v>45</v>
      </c>
      <c r="C122" s="502">
        <v>1</v>
      </c>
      <c r="D122" s="280">
        <v>777</v>
      </c>
      <c r="E122" s="502">
        <v>2</v>
      </c>
      <c r="F122" s="280">
        <v>939</v>
      </c>
      <c r="G122" s="502">
        <v>4</v>
      </c>
      <c r="H122" s="280">
        <v>1395</v>
      </c>
      <c r="I122" s="502" t="s">
        <v>421</v>
      </c>
      <c r="J122" s="316" t="s">
        <v>421</v>
      </c>
    </row>
    <row r="123" spans="1:10" ht="15">
      <c r="A123" s="477"/>
      <c r="B123" s="483" t="s">
        <v>46</v>
      </c>
      <c r="C123" s="502">
        <v>1</v>
      </c>
      <c r="D123" s="280">
        <v>777</v>
      </c>
      <c r="E123" s="502">
        <v>2</v>
      </c>
      <c r="F123" s="280">
        <v>939</v>
      </c>
      <c r="G123" s="502">
        <v>4</v>
      </c>
      <c r="H123" s="280">
        <v>1395</v>
      </c>
      <c r="I123" s="502" t="s">
        <v>421</v>
      </c>
      <c r="J123" s="316" t="s">
        <v>421</v>
      </c>
    </row>
    <row r="124" spans="1:10" ht="15">
      <c r="A124" s="478" t="s">
        <v>629</v>
      </c>
      <c r="B124" s="483" t="s">
        <v>46</v>
      </c>
      <c r="C124" s="502" t="s">
        <v>421</v>
      </c>
      <c r="D124" s="280" t="s">
        <v>421</v>
      </c>
      <c r="E124" s="502">
        <v>1</v>
      </c>
      <c r="F124" s="280">
        <v>725</v>
      </c>
      <c r="G124" s="502">
        <v>4</v>
      </c>
      <c r="H124" s="280">
        <v>1395</v>
      </c>
      <c r="I124" s="502" t="s">
        <v>421</v>
      </c>
      <c r="J124" s="316" t="s">
        <v>421</v>
      </c>
    </row>
    <row r="125" spans="1:10" ht="15">
      <c r="A125" s="478" t="s">
        <v>659</v>
      </c>
      <c r="B125" s="483" t="s">
        <v>45</v>
      </c>
      <c r="C125" s="502">
        <v>1</v>
      </c>
      <c r="D125" s="280">
        <v>777</v>
      </c>
      <c r="E125" s="502">
        <v>1</v>
      </c>
      <c r="F125" s="280">
        <v>214</v>
      </c>
      <c r="G125" s="280" t="s">
        <v>421</v>
      </c>
      <c r="H125" s="280" t="s">
        <v>421</v>
      </c>
      <c r="I125" s="502" t="s">
        <v>421</v>
      </c>
      <c r="J125" s="316" t="s">
        <v>421</v>
      </c>
    </row>
    <row r="126" spans="1:10" ht="15">
      <c r="A126" s="477"/>
      <c r="B126" s="483" t="s">
        <v>46</v>
      </c>
      <c r="C126" s="502">
        <v>1</v>
      </c>
      <c r="D126" s="280">
        <v>777</v>
      </c>
      <c r="E126" s="502">
        <v>1</v>
      </c>
      <c r="F126" s="280">
        <v>214</v>
      </c>
      <c r="G126" s="280" t="s">
        <v>421</v>
      </c>
      <c r="H126" s="280" t="s">
        <v>421</v>
      </c>
      <c r="I126" s="502" t="s">
        <v>421</v>
      </c>
      <c r="J126" s="316" t="s">
        <v>421</v>
      </c>
    </row>
    <row r="127" spans="1:10" ht="21" customHeight="1">
      <c r="A127" s="479" t="s">
        <v>219</v>
      </c>
      <c r="B127" s="483" t="s">
        <v>45</v>
      </c>
      <c r="C127" s="502">
        <v>6</v>
      </c>
      <c r="D127" s="280">
        <v>2936</v>
      </c>
      <c r="E127" s="502" t="s">
        <v>421</v>
      </c>
      <c r="F127" s="280" t="s">
        <v>421</v>
      </c>
      <c r="G127" s="502">
        <v>10</v>
      </c>
      <c r="H127" s="280">
        <v>8094</v>
      </c>
      <c r="I127" s="502" t="s">
        <v>421</v>
      </c>
      <c r="J127" s="316" t="s">
        <v>421</v>
      </c>
    </row>
    <row r="128" spans="1:10" ht="15">
      <c r="A128" s="479"/>
      <c r="B128" s="483" t="s">
        <v>46</v>
      </c>
      <c r="C128" s="502">
        <v>2</v>
      </c>
      <c r="D128" s="280">
        <v>282</v>
      </c>
      <c r="E128" s="502" t="s">
        <v>421</v>
      </c>
      <c r="F128" s="280" t="s">
        <v>421</v>
      </c>
      <c r="G128" s="502">
        <v>5</v>
      </c>
      <c r="H128" s="280">
        <v>2231</v>
      </c>
      <c r="I128" s="502" t="s">
        <v>421</v>
      </c>
      <c r="J128" s="316" t="s">
        <v>421</v>
      </c>
    </row>
    <row r="129" spans="1:10" ht="15">
      <c r="A129" s="477"/>
      <c r="B129" s="483" t="s">
        <v>47</v>
      </c>
      <c r="C129" s="502">
        <v>4</v>
      </c>
      <c r="D129" s="280">
        <v>2654</v>
      </c>
      <c r="E129" s="502" t="s">
        <v>421</v>
      </c>
      <c r="F129" s="280" t="s">
        <v>421</v>
      </c>
      <c r="G129" s="502">
        <v>5</v>
      </c>
      <c r="H129" s="280">
        <v>5863</v>
      </c>
      <c r="I129" s="502" t="s">
        <v>421</v>
      </c>
      <c r="J129" s="316" t="s">
        <v>421</v>
      </c>
    </row>
    <row r="130" spans="1:10" ht="15">
      <c r="A130" s="478" t="s">
        <v>630</v>
      </c>
      <c r="B130" s="483" t="s">
        <v>46</v>
      </c>
      <c r="C130" s="502">
        <v>2</v>
      </c>
      <c r="D130" s="280">
        <v>282</v>
      </c>
      <c r="E130" s="502" t="s">
        <v>421</v>
      </c>
      <c r="F130" s="280" t="s">
        <v>421</v>
      </c>
      <c r="G130" s="502">
        <v>5</v>
      </c>
      <c r="H130" s="280">
        <v>2231</v>
      </c>
      <c r="I130" s="502" t="s">
        <v>421</v>
      </c>
      <c r="J130" s="316" t="s">
        <v>421</v>
      </c>
    </row>
    <row r="131" spans="1:10" ht="15">
      <c r="A131" s="478" t="s">
        <v>144</v>
      </c>
      <c r="B131" s="483" t="s">
        <v>47</v>
      </c>
      <c r="C131" s="502" t="s">
        <v>421</v>
      </c>
      <c r="D131" s="280" t="s">
        <v>421</v>
      </c>
      <c r="E131" s="502" t="s">
        <v>421</v>
      </c>
      <c r="F131" s="280" t="s">
        <v>421</v>
      </c>
      <c r="G131" s="502">
        <v>1</v>
      </c>
      <c r="H131" s="280">
        <v>133</v>
      </c>
      <c r="I131" s="502" t="s">
        <v>421</v>
      </c>
      <c r="J131" s="316" t="s">
        <v>421</v>
      </c>
    </row>
    <row r="132" spans="1:10" ht="15">
      <c r="A132" s="478" t="s">
        <v>631</v>
      </c>
      <c r="B132" s="483" t="s">
        <v>47</v>
      </c>
      <c r="C132" s="502">
        <v>2</v>
      </c>
      <c r="D132" s="280">
        <v>1548</v>
      </c>
      <c r="E132" s="502" t="s">
        <v>421</v>
      </c>
      <c r="F132" s="280" t="s">
        <v>421</v>
      </c>
      <c r="G132" s="502" t="s">
        <v>421</v>
      </c>
      <c r="H132" s="280" t="s">
        <v>421</v>
      </c>
      <c r="I132" s="502" t="s">
        <v>421</v>
      </c>
      <c r="J132" s="316" t="s">
        <v>421</v>
      </c>
    </row>
    <row r="133" spans="1:10" ht="15">
      <c r="A133" s="478" t="s">
        <v>630</v>
      </c>
      <c r="B133" s="483" t="s">
        <v>47</v>
      </c>
      <c r="C133" s="502">
        <v>1</v>
      </c>
      <c r="D133" s="280">
        <v>232</v>
      </c>
      <c r="E133" s="502" t="s">
        <v>421</v>
      </c>
      <c r="F133" s="280" t="s">
        <v>421</v>
      </c>
      <c r="G133" s="502">
        <v>4</v>
      </c>
      <c r="H133" s="280">
        <v>5730</v>
      </c>
      <c r="I133" s="502" t="s">
        <v>421</v>
      </c>
      <c r="J133" s="316" t="s">
        <v>421</v>
      </c>
    </row>
    <row r="134" spans="1:10" ht="15">
      <c r="A134" s="478" t="s">
        <v>221</v>
      </c>
      <c r="B134" s="483" t="s">
        <v>47</v>
      </c>
      <c r="C134" s="502">
        <v>1</v>
      </c>
      <c r="D134" s="280">
        <v>874</v>
      </c>
      <c r="E134" s="502" t="s">
        <v>421</v>
      </c>
      <c r="F134" s="280" t="s">
        <v>421</v>
      </c>
      <c r="G134" s="502" t="s">
        <v>421</v>
      </c>
      <c r="H134" s="280" t="s">
        <v>421</v>
      </c>
      <c r="I134" s="502" t="s">
        <v>421</v>
      </c>
      <c r="J134" s="316" t="s">
        <v>421</v>
      </c>
    </row>
    <row r="135" spans="1:10" ht="21" customHeight="1">
      <c r="A135" s="479" t="s">
        <v>228</v>
      </c>
      <c r="B135" s="483" t="s">
        <v>45</v>
      </c>
      <c r="C135" s="502">
        <v>1</v>
      </c>
      <c r="D135" s="280">
        <v>17</v>
      </c>
      <c r="E135" s="502" t="s">
        <v>421</v>
      </c>
      <c r="F135" s="280" t="s">
        <v>421</v>
      </c>
      <c r="G135" s="502">
        <v>3</v>
      </c>
      <c r="H135" s="280">
        <v>1960</v>
      </c>
      <c r="I135" s="502" t="s">
        <v>421</v>
      </c>
      <c r="J135" s="316" t="s">
        <v>421</v>
      </c>
    </row>
    <row r="136" spans="1:10" ht="15">
      <c r="A136" s="477"/>
      <c r="B136" s="483" t="s">
        <v>46</v>
      </c>
      <c r="C136" s="502" t="s">
        <v>421</v>
      </c>
      <c r="D136" s="280" t="s">
        <v>421</v>
      </c>
      <c r="E136" s="502" t="s">
        <v>421</v>
      </c>
      <c r="F136" s="280" t="s">
        <v>421</v>
      </c>
      <c r="G136" s="502">
        <v>2</v>
      </c>
      <c r="H136" s="280">
        <v>502</v>
      </c>
      <c r="I136" s="502" t="s">
        <v>421</v>
      </c>
      <c r="J136" s="316" t="s">
        <v>421</v>
      </c>
    </row>
    <row r="137" spans="1:10" ht="15">
      <c r="A137" s="477"/>
      <c r="B137" s="483" t="s">
        <v>47</v>
      </c>
      <c r="C137" s="502">
        <v>1</v>
      </c>
      <c r="D137" s="280">
        <v>17</v>
      </c>
      <c r="E137" s="502" t="s">
        <v>421</v>
      </c>
      <c r="F137" s="280" t="s">
        <v>421</v>
      </c>
      <c r="G137" s="502">
        <v>1</v>
      </c>
      <c r="H137" s="280">
        <v>1458</v>
      </c>
      <c r="I137" s="502" t="s">
        <v>421</v>
      </c>
      <c r="J137" s="316" t="s">
        <v>421</v>
      </c>
    </row>
    <row r="138" spans="1:10" ht="15">
      <c r="A138" s="478" t="s">
        <v>634</v>
      </c>
      <c r="B138" s="483" t="s">
        <v>47</v>
      </c>
      <c r="C138" s="502">
        <v>1</v>
      </c>
      <c r="D138" s="280">
        <v>17</v>
      </c>
      <c r="E138" s="502" t="s">
        <v>421</v>
      </c>
      <c r="F138" s="280" t="s">
        <v>421</v>
      </c>
      <c r="G138" s="502">
        <v>1</v>
      </c>
      <c r="H138" s="280">
        <v>1458</v>
      </c>
      <c r="I138" s="502" t="s">
        <v>421</v>
      </c>
      <c r="J138" s="316" t="s">
        <v>421</v>
      </c>
    </row>
    <row r="139" spans="1:10" ht="15">
      <c r="A139" s="478" t="s">
        <v>635</v>
      </c>
      <c r="B139" s="483" t="s">
        <v>45</v>
      </c>
      <c r="C139" s="502" t="s">
        <v>421</v>
      </c>
      <c r="D139" s="280" t="s">
        <v>421</v>
      </c>
      <c r="E139" s="502" t="s">
        <v>421</v>
      </c>
      <c r="F139" s="280" t="s">
        <v>421</v>
      </c>
      <c r="G139" s="502">
        <v>2</v>
      </c>
      <c r="H139" s="280">
        <v>502</v>
      </c>
      <c r="I139" s="502" t="s">
        <v>421</v>
      </c>
      <c r="J139" s="316" t="s">
        <v>421</v>
      </c>
    </row>
    <row r="140" spans="1:10" ht="15">
      <c r="A140" s="478"/>
      <c r="B140" s="483" t="s">
        <v>46</v>
      </c>
      <c r="C140" s="502" t="s">
        <v>421</v>
      </c>
      <c r="D140" s="280" t="s">
        <v>421</v>
      </c>
      <c r="E140" s="502" t="s">
        <v>421</v>
      </c>
      <c r="F140" s="280" t="s">
        <v>421</v>
      </c>
      <c r="G140" s="502">
        <v>2</v>
      </c>
      <c r="H140" s="280">
        <v>502</v>
      </c>
      <c r="I140" s="502" t="s">
        <v>421</v>
      </c>
      <c r="J140" s="316" t="s">
        <v>421</v>
      </c>
    </row>
    <row r="141" spans="1:10" ht="21" customHeight="1">
      <c r="A141" s="479" t="s">
        <v>236</v>
      </c>
      <c r="B141" s="483" t="s">
        <v>45</v>
      </c>
      <c r="C141" s="502">
        <v>1</v>
      </c>
      <c r="D141" s="280">
        <v>179</v>
      </c>
      <c r="E141" s="502" t="s">
        <v>421</v>
      </c>
      <c r="F141" s="280" t="s">
        <v>421</v>
      </c>
      <c r="G141" s="502">
        <v>1</v>
      </c>
      <c r="H141" s="280">
        <v>95</v>
      </c>
      <c r="I141" s="502" t="s">
        <v>421</v>
      </c>
      <c r="J141" s="316" t="s">
        <v>421</v>
      </c>
    </row>
    <row r="142" spans="1:10" ht="15">
      <c r="A142" s="477"/>
      <c r="B142" s="483" t="s">
        <v>46</v>
      </c>
      <c r="C142" s="502">
        <v>1</v>
      </c>
      <c r="D142" s="280">
        <v>179</v>
      </c>
      <c r="E142" s="502" t="s">
        <v>421</v>
      </c>
      <c r="F142" s="280" t="s">
        <v>421</v>
      </c>
      <c r="G142" s="502">
        <v>1</v>
      </c>
      <c r="H142" s="280">
        <v>95</v>
      </c>
      <c r="I142" s="502" t="s">
        <v>421</v>
      </c>
      <c r="J142" s="316" t="s">
        <v>421</v>
      </c>
    </row>
    <row r="143" spans="1:10" ht="15">
      <c r="A143" s="493" t="s">
        <v>237</v>
      </c>
      <c r="B143" s="483" t="s">
        <v>46</v>
      </c>
      <c r="C143" s="502">
        <v>1</v>
      </c>
      <c r="D143" s="280">
        <v>179</v>
      </c>
      <c r="E143" s="502" t="s">
        <v>421</v>
      </c>
      <c r="F143" s="280" t="s">
        <v>421</v>
      </c>
      <c r="G143" s="502">
        <v>1</v>
      </c>
      <c r="H143" s="280">
        <v>95</v>
      </c>
      <c r="I143" s="502" t="s">
        <v>421</v>
      </c>
      <c r="J143" s="316" t="s">
        <v>421</v>
      </c>
    </row>
    <row r="144" spans="1:10" ht="21" customHeight="1">
      <c r="A144" s="476" t="s">
        <v>247</v>
      </c>
      <c r="B144" s="483" t="s">
        <v>45</v>
      </c>
      <c r="C144" s="502">
        <v>2</v>
      </c>
      <c r="D144" s="280">
        <v>1388</v>
      </c>
      <c r="E144" s="502" t="s">
        <v>421</v>
      </c>
      <c r="F144" s="280" t="s">
        <v>421</v>
      </c>
      <c r="G144" s="502">
        <v>1</v>
      </c>
      <c r="H144" s="280">
        <v>329</v>
      </c>
      <c r="I144" s="502" t="s">
        <v>421</v>
      </c>
      <c r="J144" s="316" t="s">
        <v>421</v>
      </c>
    </row>
    <row r="145" spans="1:10" ht="15">
      <c r="A145" s="493"/>
      <c r="B145" s="483" t="s">
        <v>46</v>
      </c>
      <c r="C145" s="502">
        <v>1</v>
      </c>
      <c r="D145" s="280">
        <v>706</v>
      </c>
      <c r="E145" s="502" t="s">
        <v>421</v>
      </c>
      <c r="F145" s="280" t="s">
        <v>421</v>
      </c>
      <c r="G145" s="280">
        <v>1</v>
      </c>
      <c r="H145" s="280">
        <v>329</v>
      </c>
      <c r="I145" s="502" t="s">
        <v>421</v>
      </c>
      <c r="J145" s="316" t="s">
        <v>421</v>
      </c>
    </row>
    <row r="146" spans="1:10" ht="15">
      <c r="A146" s="493"/>
      <c r="B146" s="483" t="s">
        <v>47</v>
      </c>
      <c r="C146" s="502">
        <v>1</v>
      </c>
      <c r="D146" s="280">
        <v>682</v>
      </c>
      <c r="E146" s="502" t="s">
        <v>421</v>
      </c>
      <c r="F146" s="280" t="s">
        <v>421</v>
      </c>
      <c r="G146" s="280" t="s">
        <v>421</v>
      </c>
      <c r="H146" s="280" t="s">
        <v>421</v>
      </c>
      <c r="I146" s="502" t="s">
        <v>421</v>
      </c>
      <c r="J146" s="316" t="s">
        <v>421</v>
      </c>
    </row>
    <row r="147" spans="1:10" ht="15">
      <c r="A147" s="493" t="s">
        <v>248</v>
      </c>
      <c r="B147" s="483" t="s">
        <v>46</v>
      </c>
      <c r="C147" s="502" t="s">
        <v>421</v>
      </c>
      <c r="D147" s="280" t="s">
        <v>421</v>
      </c>
      <c r="E147" s="502" t="s">
        <v>421</v>
      </c>
      <c r="F147" s="280" t="s">
        <v>421</v>
      </c>
      <c r="G147" s="280">
        <v>1</v>
      </c>
      <c r="H147" s="280">
        <v>329</v>
      </c>
      <c r="I147" s="502" t="s">
        <v>421</v>
      </c>
      <c r="J147" s="316" t="s">
        <v>421</v>
      </c>
    </row>
    <row r="148" spans="1:10" ht="15">
      <c r="A148" s="493" t="s">
        <v>249</v>
      </c>
      <c r="B148" s="483" t="s">
        <v>47</v>
      </c>
      <c r="C148" s="502">
        <v>1</v>
      </c>
      <c r="D148" s="280">
        <v>682</v>
      </c>
      <c r="E148" s="502" t="s">
        <v>421</v>
      </c>
      <c r="F148" s="280" t="s">
        <v>421</v>
      </c>
      <c r="G148" s="280" t="s">
        <v>421</v>
      </c>
      <c r="H148" s="280" t="s">
        <v>421</v>
      </c>
      <c r="I148" s="502" t="s">
        <v>421</v>
      </c>
      <c r="J148" s="316" t="s">
        <v>421</v>
      </c>
    </row>
    <row r="149" spans="1:10" ht="15">
      <c r="A149" s="493" t="s">
        <v>251</v>
      </c>
      <c r="B149" s="483" t="s">
        <v>45</v>
      </c>
      <c r="C149" s="502">
        <v>1</v>
      </c>
      <c r="D149" s="280">
        <v>706</v>
      </c>
      <c r="E149" s="502" t="s">
        <v>421</v>
      </c>
      <c r="F149" s="280" t="s">
        <v>421</v>
      </c>
      <c r="G149" s="280" t="s">
        <v>421</v>
      </c>
      <c r="H149" s="280" t="s">
        <v>421</v>
      </c>
      <c r="I149" s="502" t="s">
        <v>421</v>
      </c>
      <c r="J149" s="316" t="s">
        <v>421</v>
      </c>
    </row>
    <row r="150" spans="1:10" ht="15">
      <c r="A150" s="477"/>
      <c r="B150" s="483" t="s">
        <v>46</v>
      </c>
      <c r="C150" s="502">
        <v>1</v>
      </c>
      <c r="D150" s="280">
        <v>706</v>
      </c>
      <c r="E150" s="502" t="s">
        <v>421</v>
      </c>
      <c r="F150" s="280" t="s">
        <v>421</v>
      </c>
      <c r="G150" s="280" t="s">
        <v>421</v>
      </c>
      <c r="H150" s="280" t="s">
        <v>421</v>
      </c>
      <c r="I150" s="502" t="s">
        <v>421</v>
      </c>
      <c r="J150" s="316" t="s">
        <v>421</v>
      </c>
    </row>
  </sheetData>
  <mergeCells count="8">
    <mergeCell ref="A2:J2"/>
    <mergeCell ref="A3:B5"/>
    <mergeCell ref="C3:F3"/>
    <mergeCell ref="G3:J3"/>
    <mergeCell ref="C4:D4"/>
    <mergeCell ref="E4:F4"/>
    <mergeCell ref="G4:H4"/>
    <mergeCell ref="I4:J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zoomScale="90" zoomScaleNormal="90" workbookViewId="0" topLeftCell="A1"/>
  </sheetViews>
  <sheetFormatPr defaultColWidth="8.796875" defaultRowHeight="14.25"/>
  <cols>
    <col min="1" max="1" width="30.59765625" style="0" customWidth="1"/>
    <col min="2" max="2" width="3.69921875" style="0" customWidth="1"/>
    <col min="3" max="3" width="7.69921875" style="0" customWidth="1"/>
    <col min="4" max="4" width="12.69921875" style="0" customWidth="1"/>
    <col min="5" max="5" width="7.69921875" style="0" customWidth="1"/>
    <col min="6" max="6" width="12.69921875" style="0" customWidth="1"/>
    <col min="7" max="7" width="7.69921875" style="0" customWidth="1"/>
    <col min="8" max="8" width="12.69921875" style="0" customWidth="1"/>
    <col min="9" max="9" width="7.69921875" style="0" customWidth="1"/>
    <col min="10" max="10" width="12.69921875" style="0" customWidth="1"/>
  </cols>
  <sheetData>
    <row r="1" spans="1:10" ht="15">
      <c r="A1" s="231"/>
      <c r="B1" s="154"/>
      <c r="C1" s="155"/>
      <c r="D1" s="155"/>
      <c r="E1" s="155"/>
      <c r="F1" s="155"/>
      <c r="G1" s="155"/>
      <c r="H1" s="155"/>
      <c r="I1" s="155"/>
      <c r="J1" s="155"/>
    </row>
    <row r="2" spans="1:10" ht="34.5" customHeight="1">
      <c r="A2" s="756" t="s">
        <v>660</v>
      </c>
      <c r="B2" s="756"/>
      <c r="C2" s="798"/>
      <c r="D2" s="798"/>
      <c r="E2" s="798"/>
      <c r="F2" s="798"/>
      <c r="G2" s="798"/>
      <c r="H2" s="798"/>
      <c r="I2" s="798"/>
      <c r="J2" s="798"/>
    </row>
    <row r="3" spans="1:10" ht="30" customHeight="1">
      <c r="A3" s="891" t="s">
        <v>2</v>
      </c>
      <c r="B3" s="892"/>
      <c r="C3" s="784" t="s">
        <v>661</v>
      </c>
      <c r="D3" s="784"/>
      <c r="E3" s="784"/>
      <c r="F3" s="784"/>
      <c r="G3" s="884" t="s">
        <v>662</v>
      </c>
      <c r="H3" s="884"/>
      <c r="I3" s="884"/>
      <c r="J3" s="884"/>
    </row>
    <row r="4" spans="1:10" ht="21.75" customHeight="1">
      <c r="A4" s="893"/>
      <c r="B4" s="894"/>
      <c r="C4" s="784" t="s">
        <v>541</v>
      </c>
      <c r="D4" s="784"/>
      <c r="E4" s="784" t="s">
        <v>542</v>
      </c>
      <c r="F4" s="784"/>
      <c r="G4" s="784" t="s">
        <v>541</v>
      </c>
      <c r="H4" s="784"/>
      <c r="I4" s="784" t="s">
        <v>542</v>
      </c>
      <c r="J4" s="785"/>
    </row>
    <row r="5" spans="1:10" ht="45" customHeight="1" thickBot="1">
      <c r="A5" s="895"/>
      <c r="B5" s="896"/>
      <c r="C5" s="41" t="s">
        <v>394</v>
      </c>
      <c r="D5" s="41" t="s">
        <v>419</v>
      </c>
      <c r="E5" s="41" t="s">
        <v>394</v>
      </c>
      <c r="F5" s="41" t="s">
        <v>419</v>
      </c>
      <c r="G5" s="41" t="s">
        <v>394</v>
      </c>
      <c r="H5" s="41" t="s">
        <v>419</v>
      </c>
      <c r="I5" s="41" t="s">
        <v>394</v>
      </c>
      <c r="J5" s="222" t="s">
        <v>419</v>
      </c>
    </row>
    <row r="6" spans="1:10" ht="21" customHeight="1">
      <c r="A6" s="465" t="s">
        <v>4</v>
      </c>
      <c r="B6" s="503" t="s">
        <v>45</v>
      </c>
      <c r="C6" s="494">
        <v>3</v>
      </c>
      <c r="D6" s="279">
        <v>348</v>
      </c>
      <c r="E6" s="487">
        <v>2</v>
      </c>
      <c r="F6" s="279">
        <v>247</v>
      </c>
      <c r="G6" s="494">
        <v>7</v>
      </c>
      <c r="H6" s="504">
        <v>13935</v>
      </c>
      <c r="I6" s="494">
        <v>4</v>
      </c>
      <c r="J6" s="315">
        <v>2331</v>
      </c>
    </row>
    <row r="7" spans="1:10" ht="15">
      <c r="A7" s="465"/>
      <c r="B7" s="503" t="s">
        <v>46</v>
      </c>
      <c r="C7" s="469">
        <v>1</v>
      </c>
      <c r="D7" s="488">
        <v>54</v>
      </c>
      <c r="E7" s="487">
        <v>1</v>
      </c>
      <c r="F7" s="488">
        <v>22</v>
      </c>
      <c r="G7" s="469">
        <v>3</v>
      </c>
      <c r="H7" s="505">
        <v>9583</v>
      </c>
      <c r="I7" s="469">
        <v>1</v>
      </c>
      <c r="J7" s="315">
        <v>562</v>
      </c>
    </row>
    <row r="8" spans="1:10" ht="15">
      <c r="A8" s="465"/>
      <c r="B8" s="503" t="s">
        <v>47</v>
      </c>
      <c r="C8" s="469">
        <v>2</v>
      </c>
      <c r="D8" s="488">
        <v>294</v>
      </c>
      <c r="E8" s="487">
        <v>1</v>
      </c>
      <c r="F8" s="488">
        <v>225</v>
      </c>
      <c r="G8" s="469">
        <v>4</v>
      </c>
      <c r="H8" s="505">
        <v>4352</v>
      </c>
      <c r="I8" s="469">
        <v>3</v>
      </c>
      <c r="J8" s="315">
        <v>1769</v>
      </c>
    </row>
    <row r="9" spans="1:10" ht="21" customHeight="1">
      <c r="A9" s="465" t="s">
        <v>48</v>
      </c>
      <c r="B9" s="503" t="s">
        <v>45</v>
      </c>
      <c r="C9" s="469" t="s">
        <v>421</v>
      </c>
      <c r="D9" s="488" t="s">
        <v>421</v>
      </c>
      <c r="E9" s="487">
        <v>1</v>
      </c>
      <c r="F9" s="488">
        <v>225</v>
      </c>
      <c r="G9" s="469">
        <v>1</v>
      </c>
      <c r="H9" s="505">
        <v>393</v>
      </c>
      <c r="I9" s="469" t="s">
        <v>421</v>
      </c>
      <c r="J9" s="315" t="s">
        <v>421</v>
      </c>
    </row>
    <row r="10" spans="1:10" ht="15">
      <c r="A10" s="477"/>
      <c r="B10" s="506" t="s">
        <v>46</v>
      </c>
      <c r="C10" s="475" t="s">
        <v>421</v>
      </c>
      <c r="D10" s="280" t="s">
        <v>421</v>
      </c>
      <c r="E10" s="489" t="s">
        <v>421</v>
      </c>
      <c r="F10" s="280" t="s">
        <v>421</v>
      </c>
      <c r="G10" s="475">
        <v>1</v>
      </c>
      <c r="H10" s="507">
        <v>393</v>
      </c>
      <c r="I10" s="475" t="s">
        <v>421</v>
      </c>
      <c r="J10" s="314" t="s">
        <v>421</v>
      </c>
    </row>
    <row r="11" spans="1:10" ht="15">
      <c r="A11" s="477"/>
      <c r="B11" s="506" t="s">
        <v>47</v>
      </c>
      <c r="C11" s="475" t="s">
        <v>421</v>
      </c>
      <c r="D11" s="280" t="s">
        <v>421</v>
      </c>
      <c r="E11" s="489">
        <v>1</v>
      </c>
      <c r="F11" s="280">
        <v>225</v>
      </c>
      <c r="G11" s="475" t="s">
        <v>421</v>
      </c>
      <c r="H11" s="507" t="s">
        <v>421</v>
      </c>
      <c r="I11" s="475" t="s">
        <v>421</v>
      </c>
      <c r="J11" s="314" t="s">
        <v>421</v>
      </c>
    </row>
    <row r="12" spans="1:10" ht="21" customHeight="1">
      <c r="A12" s="508" t="s">
        <v>49</v>
      </c>
      <c r="B12" s="506" t="s">
        <v>45</v>
      </c>
      <c r="C12" s="475" t="s">
        <v>421</v>
      </c>
      <c r="D12" s="280" t="s">
        <v>421</v>
      </c>
      <c r="E12" s="489" t="s">
        <v>421</v>
      </c>
      <c r="F12" s="280" t="s">
        <v>421</v>
      </c>
      <c r="G12" s="475">
        <v>1</v>
      </c>
      <c r="H12" s="507">
        <v>393</v>
      </c>
      <c r="I12" s="475" t="s">
        <v>421</v>
      </c>
      <c r="J12" s="314" t="s">
        <v>421</v>
      </c>
    </row>
    <row r="13" spans="1:10" ht="15">
      <c r="A13" s="477"/>
      <c r="B13" s="506" t="s">
        <v>46</v>
      </c>
      <c r="C13" s="475" t="s">
        <v>421</v>
      </c>
      <c r="D13" s="280" t="s">
        <v>421</v>
      </c>
      <c r="E13" s="489" t="s">
        <v>421</v>
      </c>
      <c r="F13" s="280" t="s">
        <v>421</v>
      </c>
      <c r="G13" s="475">
        <v>1</v>
      </c>
      <c r="H13" s="507">
        <v>393</v>
      </c>
      <c r="I13" s="475" t="s">
        <v>421</v>
      </c>
      <c r="J13" s="314" t="s">
        <v>421</v>
      </c>
    </row>
    <row r="14" spans="1:10" ht="15">
      <c r="A14" s="478" t="s">
        <v>50</v>
      </c>
      <c r="B14" s="506" t="s">
        <v>46</v>
      </c>
      <c r="C14" s="475" t="s">
        <v>421</v>
      </c>
      <c r="D14" s="280" t="s">
        <v>421</v>
      </c>
      <c r="E14" s="489" t="s">
        <v>421</v>
      </c>
      <c r="F14" s="280" t="s">
        <v>421</v>
      </c>
      <c r="G14" s="475">
        <v>1</v>
      </c>
      <c r="H14" s="507">
        <v>393</v>
      </c>
      <c r="I14" s="475" t="s">
        <v>421</v>
      </c>
      <c r="J14" s="314" t="s">
        <v>421</v>
      </c>
    </row>
    <row r="15" spans="1:10" ht="21" customHeight="1">
      <c r="A15" s="508" t="s">
        <v>75</v>
      </c>
      <c r="B15" s="506" t="s">
        <v>45</v>
      </c>
      <c r="C15" s="475" t="s">
        <v>421</v>
      </c>
      <c r="D15" s="280" t="s">
        <v>421</v>
      </c>
      <c r="E15" s="489">
        <v>1</v>
      </c>
      <c r="F15" s="280">
        <v>225</v>
      </c>
      <c r="G15" s="475" t="s">
        <v>421</v>
      </c>
      <c r="H15" s="507" t="s">
        <v>421</v>
      </c>
      <c r="I15" s="475" t="s">
        <v>421</v>
      </c>
      <c r="J15" s="314" t="s">
        <v>421</v>
      </c>
    </row>
    <row r="16" spans="1:10" ht="15">
      <c r="A16" s="477"/>
      <c r="B16" s="506" t="s">
        <v>47</v>
      </c>
      <c r="C16" s="475" t="s">
        <v>421</v>
      </c>
      <c r="D16" s="280" t="s">
        <v>421</v>
      </c>
      <c r="E16" s="489">
        <v>1</v>
      </c>
      <c r="F16" s="280">
        <v>225</v>
      </c>
      <c r="G16" s="475" t="s">
        <v>421</v>
      </c>
      <c r="H16" s="507" t="s">
        <v>421</v>
      </c>
      <c r="I16" s="475" t="s">
        <v>421</v>
      </c>
      <c r="J16" s="314" t="s">
        <v>421</v>
      </c>
    </row>
    <row r="17" spans="1:10" ht="15">
      <c r="A17" s="478" t="s">
        <v>651</v>
      </c>
      <c r="B17" s="506" t="s">
        <v>47</v>
      </c>
      <c r="C17" s="475" t="s">
        <v>421</v>
      </c>
      <c r="D17" s="280" t="s">
        <v>421</v>
      </c>
      <c r="E17" s="489">
        <v>1</v>
      </c>
      <c r="F17" s="280">
        <v>225</v>
      </c>
      <c r="G17" s="475" t="s">
        <v>421</v>
      </c>
      <c r="H17" s="507" t="s">
        <v>421</v>
      </c>
      <c r="I17" s="475" t="s">
        <v>421</v>
      </c>
      <c r="J17" s="314" t="s">
        <v>421</v>
      </c>
    </row>
    <row r="18" spans="1:10" ht="21" customHeight="1">
      <c r="A18" s="465" t="s">
        <v>90</v>
      </c>
      <c r="B18" s="503" t="s">
        <v>45</v>
      </c>
      <c r="C18" s="469">
        <v>1</v>
      </c>
      <c r="D18" s="488">
        <v>78</v>
      </c>
      <c r="E18" s="487" t="s">
        <v>421</v>
      </c>
      <c r="F18" s="488" t="s">
        <v>421</v>
      </c>
      <c r="G18" s="469">
        <v>4</v>
      </c>
      <c r="H18" s="505">
        <v>4033</v>
      </c>
      <c r="I18" s="469">
        <v>2</v>
      </c>
      <c r="J18" s="315">
        <v>764</v>
      </c>
    </row>
    <row r="19" spans="1:10" ht="15">
      <c r="A19" s="477"/>
      <c r="B19" s="506" t="s">
        <v>46</v>
      </c>
      <c r="C19" s="475" t="s">
        <v>421</v>
      </c>
      <c r="D19" s="280" t="s">
        <v>421</v>
      </c>
      <c r="E19" s="489" t="s">
        <v>421</v>
      </c>
      <c r="F19" s="280" t="s">
        <v>421</v>
      </c>
      <c r="G19" s="475">
        <v>1</v>
      </c>
      <c r="H19" s="507">
        <v>909</v>
      </c>
      <c r="I19" s="475" t="s">
        <v>421</v>
      </c>
      <c r="J19" s="314" t="s">
        <v>421</v>
      </c>
    </row>
    <row r="20" spans="1:10" ht="15">
      <c r="A20" s="477"/>
      <c r="B20" s="506" t="s">
        <v>47</v>
      </c>
      <c r="C20" s="475">
        <v>1</v>
      </c>
      <c r="D20" s="280">
        <v>78</v>
      </c>
      <c r="E20" s="489" t="s">
        <v>421</v>
      </c>
      <c r="F20" s="280" t="s">
        <v>421</v>
      </c>
      <c r="G20" s="475">
        <v>3</v>
      </c>
      <c r="H20" s="507">
        <v>3124</v>
      </c>
      <c r="I20" s="475">
        <v>2</v>
      </c>
      <c r="J20" s="314">
        <v>764</v>
      </c>
    </row>
    <row r="21" spans="1:10" ht="21" customHeight="1">
      <c r="A21" s="508" t="s">
        <v>91</v>
      </c>
      <c r="B21" s="506" t="s">
        <v>45</v>
      </c>
      <c r="C21" s="475">
        <v>1</v>
      </c>
      <c r="D21" s="280">
        <v>78</v>
      </c>
      <c r="E21" s="489" t="s">
        <v>421</v>
      </c>
      <c r="F21" s="280" t="s">
        <v>421</v>
      </c>
      <c r="G21" s="475" t="s">
        <v>421</v>
      </c>
      <c r="H21" s="507" t="s">
        <v>421</v>
      </c>
      <c r="I21" s="475" t="s">
        <v>421</v>
      </c>
      <c r="J21" s="314" t="s">
        <v>421</v>
      </c>
    </row>
    <row r="22" spans="1:10" ht="15">
      <c r="A22" s="477"/>
      <c r="B22" s="506" t="s">
        <v>47</v>
      </c>
      <c r="C22" s="475">
        <v>1</v>
      </c>
      <c r="D22" s="280">
        <v>78</v>
      </c>
      <c r="E22" s="489" t="s">
        <v>421</v>
      </c>
      <c r="F22" s="280" t="s">
        <v>421</v>
      </c>
      <c r="G22" s="475" t="s">
        <v>421</v>
      </c>
      <c r="H22" s="507" t="s">
        <v>421</v>
      </c>
      <c r="I22" s="475" t="s">
        <v>421</v>
      </c>
      <c r="J22" s="314" t="s">
        <v>421</v>
      </c>
    </row>
    <row r="23" spans="1:10" ht="15">
      <c r="A23" s="478" t="s">
        <v>98</v>
      </c>
      <c r="B23" s="506" t="s">
        <v>47</v>
      </c>
      <c r="C23" s="475">
        <v>1</v>
      </c>
      <c r="D23" s="280">
        <v>78</v>
      </c>
      <c r="E23" s="489" t="s">
        <v>421</v>
      </c>
      <c r="F23" s="280" t="s">
        <v>421</v>
      </c>
      <c r="G23" s="475" t="s">
        <v>421</v>
      </c>
      <c r="H23" s="507" t="s">
        <v>421</v>
      </c>
      <c r="I23" s="475" t="s">
        <v>421</v>
      </c>
      <c r="J23" s="314" t="s">
        <v>421</v>
      </c>
    </row>
    <row r="24" spans="1:10" ht="21" customHeight="1">
      <c r="A24" s="508" t="s">
        <v>105</v>
      </c>
      <c r="B24" s="506" t="s">
        <v>45</v>
      </c>
      <c r="C24" s="475" t="s">
        <v>421</v>
      </c>
      <c r="D24" s="280" t="s">
        <v>421</v>
      </c>
      <c r="E24" s="489" t="s">
        <v>421</v>
      </c>
      <c r="F24" s="280" t="s">
        <v>421</v>
      </c>
      <c r="G24" s="475" t="s">
        <v>421</v>
      </c>
      <c r="H24" s="507" t="s">
        <v>421</v>
      </c>
      <c r="I24" s="475">
        <v>1</v>
      </c>
      <c r="J24" s="314">
        <v>268</v>
      </c>
    </row>
    <row r="25" spans="1:10" ht="15">
      <c r="A25" s="478"/>
      <c r="B25" s="506" t="s">
        <v>47</v>
      </c>
      <c r="C25" s="475" t="s">
        <v>421</v>
      </c>
      <c r="D25" s="280" t="s">
        <v>421</v>
      </c>
      <c r="E25" s="489" t="s">
        <v>421</v>
      </c>
      <c r="F25" s="280" t="s">
        <v>421</v>
      </c>
      <c r="G25" s="475" t="s">
        <v>421</v>
      </c>
      <c r="H25" s="507" t="s">
        <v>421</v>
      </c>
      <c r="I25" s="475">
        <v>1</v>
      </c>
      <c r="J25" s="314">
        <v>268</v>
      </c>
    </row>
    <row r="26" spans="1:10" ht="15">
      <c r="A26" s="478" t="s">
        <v>108</v>
      </c>
      <c r="B26" s="506" t="s">
        <v>47</v>
      </c>
      <c r="C26" s="475" t="s">
        <v>421</v>
      </c>
      <c r="D26" s="280" t="s">
        <v>421</v>
      </c>
      <c r="E26" s="489" t="s">
        <v>421</v>
      </c>
      <c r="F26" s="280" t="s">
        <v>421</v>
      </c>
      <c r="G26" s="475" t="s">
        <v>421</v>
      </c>
      <c r="H26" s="507" t="s">
        <v>421</v>
      </c>
      <c r="I26" s="475">
        <v>1</v>
      </c>
      <c r="J26" s="314">
        <v>268</v>
      </c>
    </row>
    <row r="27" spans="1:10" ht="21" customHeight="1">
      <c r="A27" s="508" t="s">
        <v>118</v>
      </c>
      <c r="B27" s="506" t="s">
        <v>45</v>
      </c>
      <c r="C27" s="475" t="s">
        <v>421</v>
      </c>
      <c r="D27" s="280" t="s">
        <v>421</v>
      </c>
      <c r="E27" s="489" t="s">
        <v>421</v>
      </c>
      <c r="F27" s="280" t="s">
        <v>421</v>
      </c>
      <c r="G27" s="475">
        <v>2</v>
      </c>
      <c r="H27" s="507">
        <v>421</v>
      </c>
      <c r="I27" s="475" t="s">
        <v>421</v>
      </c>
      <c r="J27" s="314" t="s">
        <v>421</v>
      </c>
    </row>
    <row r="28" spans="1:10" ht="15">
      <c r="A28" s="478"/>
      <c r="B28" s="506" t="s">
        <v>47</v>
      </c>
      <c r="C28" s="475" t="s">
        <v>421</v>
      </c>
      <c r="D28" s="280" t="s">
        <v>421</v>
      </c>
      <c r="E28" s="489" t="s">
        <v>421</v>
      </c>
      <c r="F28" s="280" t="s">
        <v>421</v>
      </c>
      <c r="G28" s="475">
        <v>2</v>
      </c>
      <c r="H28" s="507">
        <v>421</v>
      </c>
      <c r="I28" s="475" t="s">
        <v>421</v>
      </c>
      <c r="J28" s="314" t="s">
        <v>421</v>
      </c>
    </row>
    <row r="29" spans="1:10" ht="15">
      <c r="A29" s="478" t="s">
        <v>119</v>
      </c>
      <c r="B29" s="506" t="s">
        <v>47</v>
      </c>
      <c r="C29" s="475" t="s">
        <v>421</v>
      </c>
      <c r="D29" s="280" t="s">
        <v>421</v>
      </c>
      <c r="E29" s="489" t="s">
        <v>421</v>
      </c>
      <c r="F29" s="280" t="s">
        <v>421</v>
      </c>
      <c r="G29" s="475">
        <v>1</v>
      </c>
      <c r="H29" s="507">
        <v>314</v>
      </c>
      <c r="I29" s="475" t="s">
        <v>421</v>
      </c>
      <c r="J29" s="314" t="s">
        <v>421</v>
      </c>
    </row>
    <row r="30" spans="1:10" ht="15">
      <c r="A30" s="478" t="s">
        <v>123</v>
      </c>
      <c r="B30" s="506" t="s">
        <v>47</v>
      </c>
      <c r="C30" s="475" t="s">
        <v>421</v>
      </c>
      <c r="D30" s="280" t="s">
        <v>421</v>
      </c>
      <c r="E30" s="489" t="s">
        <v>421</v>
      </c>
      <c r="F30" s="280" t="s">
        <v>421</v>
      </c>
      <c r="G30" s="475">
        <v>1</v>
      </c>
      <c r="H30" s="507">
        <v>107</v>
      </c>
      <c r="I30" s="475" t="s">
        <v>421</v>
      </c>
      <c r="J30" s="314" t="s">
        <v>421</v>
      </c>
    </row>
    <row r="31" spans="1:10" ht="21" customHeight="1">
      <c r="A31" s="508" t="s">
        <v>126</v>
      </c>
      <c r="B31" s="506" t="s">
        <v>45</v>
      </c>
      <c r="C31" s="475" t="s">
        <v>421</v>
      </c>
      <c r="D31" s="280" t="s">
        <v>421</v>
      </c>
      <c r="E31" s="489" t="s">
        <v>421</v>
      </c>
      <c r="F31" s="280" t="s">
        <v>421</v>
      </c>
      <c r="G31" s="475" t="s">
        <v>421</v>
      </c>
      <c r="H31" s="507" t="s">
        <v>421</v>
      </c>
      <c r="I31" s="475">
        <v>1</v>
      </c>
      <c r="J31" s="314">
        <v>496</v>
      </c>
    </row>
    <row r="32" spans="1:10" ht="15">
      <c r="A32" s="478"/>
      <c r="B32" s="506" t="s">
        <v>47</v>
      </c>
      <c r="C32" s="475" t="s">
        <v>421</v>
      </c>
      <c r="D32" s="280" t="s">
        <v>421</v>
      </c>
      <c r="E32" s="489" t="s">
        <v>421</v>
      </c>
      <c r="F32" s="280" t="s">
        <v>421</v>
      </c>
      <c r="G32" s="475" t="s">
        <v>421</v>
      </c>
      <c r="H32" s="507" t="s">
        <v>421</v>
      </c>
      <c r="I32" s="475">
        <v>1</v>
      </c>
      <c r="J32" s="314">
        <v>496</v>
      </c>
    </row>
    <row r="33" spans="1:10" ht="15">
      <c r="A33" s="478" t="s">
        <v>663</v>
      </c>
      <c r="B33" s="506" t="s">
        <v>47</v>
      </c>
      <c r="C33" s="475" t="s">
        <v>421</v>
      </c>
      <c r="D33" s="280" t="s">
        <v>421</v>
      </c>
      <c r="E33" s="489" t="s">
        <v>421</v>
      </c>
      <c r="F33" s="280" t="s">
        <v>421</v>
      </c>
      <c r="G33" s="475" t="s">
        <v>421</v>
      </c>
      <c r="H33" s="507" t="s">
        <v>421</v>
      </c>
      <c r="I33" s="475">
        <v>1</v>
      </c>
      <c r="J33" s="314">
        <v>496</v>
      </c>
    </row>
    <row r="34" spans="1:10" ht="21" customHeight="1">
      <c r="A34" s="508" t="s">
        <v>143</v>
      </c>
      <c r="B34" s="506" t="s">
        <v>45</v>
      </c>
      <c r="C34" s="475" t="s">
        <v>421</v>
      </c>
      <c r="D34" s="280" t="s">
        <v>421</v>
      </c>
      <c r="E34" s="489" t="s">
        <v>421</v>
      </c>
      <c r="F34" s="280" t="s">
        <v>421</v>
      </c>
      <c r="G34" s="475">
        <v>1</v>
      </c>
      <c r="H34" s="507">
        <v>2703</v>
      </c>
      <c r="I34" s="475" t="s">
        <v>421</v>
      </c>
      <c r="J34" s="314" t="s">
        <v>421</v>
      </c>
    </row>
    <row r="35" spans="1:10" ht="15">
      <c r="A35" s="477"/>
      <c r="B35" s="506" t="s">
        <v>47</v>
      </c>
      <c r="C35" s="475" t="s">
        <v>421</v>
      </c>
      <c r="D35" s="280" t="s">
        <v>421</v>
      </c>
      <c r="E35" s="489" t="s">
        <v>421</v>
      </c>
      <c r="F35" s="280" t="s">
        <v>421</v>
      </c>
      <c r="G35" s="475">
        <v>1</v>
      </c>
      <c r="H35" s="507">
        <v>2703</v>
      </c>
      <c r="I35" s="475" t="s">
        <v>421</v>
      </c>
      <c r="J35" s="314" t="s">
        <v>421</v>
      </c>
    </row>
    <row r="36" spans="1:10" ht="15">
      <c r="A36" s="478" t="s">
        <v>149</v>
      </c>
      <c r="B36" s="506" t="s">
        <v>47</v>
      </c>
      <c r="C36" s="475" t="s">
        <v>421</v>
      </c>
      <c r="D36" s="280" t="s">
        <v>421</v>
      </c>
      <c r="E36" s="489" t="s">
        <v>421</v>
      </c>
      <c r="F36" s="280" t="s">
        <v>421</v>
      </c>
      <c r="G36" s="475">
        <v>1</v>
      </c>
      <c r="H36" s="507">
        <v>2703</v>
      </c>
      <c r="I36" s="475" t="s">
        <v>421</v>
      </c>
      <c r="J36" s="314" t="s">
        <v>421</v>
      </c>
    </row>
    <row r="37" spans="1:10" ht="15">
      <c r="A37" s="484" t="s">
        <v>564</v>
      </c>
      <c r="B37" s="506"/>
      <c r="C37" s="475"/>
      <c r="D37" s="280"/>
      <c r="E37" s="489"/>
      <c r="F37" s="280"/>
      <c r="G37" s="475"/>
      <c r="H37" s="507"/>
      <c r="I37" s="475"/>
      <c r="J37" s="314"/>
    </row>
    <row r="38" spans="1:10" ht="15">
      <c r="A38" s="508" t="s">
        <v>156</v>
      </c>
      <c r="B38" s="506" t="s">
        <v>46</v>
      </c>
      <c r="C38" s="475" t="s">
        <v>421</v>
      </c>
      <c r="D38" s="280" t="s">
        <v>421</v>
      </c>
      <c r="E38" s="489" t="s">
        <v>421</v>
      </c>
      <c r="F38" s="280" t="s">
        <v>421</v>
      </c>
      <c r="G38" s="475">
        <v>1</v>
      </c>
      <c r="H38" s="507">
        <v>909</v>
      </c>
      <c r="I38" s="475" t="s">
        <v>421</v>
      </c>
      <c r="J38" s="314" t="s">
        <v>421</v>
      </c>
    </row>
    <row r="39" spans="1:10" ht="21" customHeight="1">
      <c r="A39" s="465" t="s">
        <v>158</v>
      </c>
      <c r="B39" s="503" t="s">
        <v>45</v>
      </c>
      <c r="C39" s="469" t="s">
        <v>421</v>
      </c>
      <c r="D39" s="488" t="s">
        <v>421</v>
      </c>
      <c r="E39" s="487" t="s">
        <v>421</v>
      </c>
      <c r="F39" s="488" t="s">
        <v>421</v>
      </c>
      <c r="G39" s="469">
        <v>2</v>
      </c>
      <c r="H39" s="505">
        <v>9509</v>
      </c>
      <c r="I39" s="469">
        <v>2</v>
      </c>
      <c r="J39" s="315">
        <v>1567</v>
      </c>
    </row>
    <row r="40" spans="1:10" ht="15">
      <c r="A40" s="477"/>
      <c r="B40" s="506" t="s">
        <v>46</v>
      </c>
      <c r="C40" s="475" t="s">
        <v>421</v>
      </c>
      <c r="D40" s="280" t="s">
        <v>421</v>
      </c>
      <c r="E40" s="489" t="s">
        <v>421</v>
      </c>
      <c r="F40" s="280" t="s">
        <v>421</v>
      </c>
      <c r="G40" s="475">
        <v>1</v>
      </c>
      <c r="H40" s="507">
        <v>8281</v>
      </c>
      <c r="I40" s="475">
        <v>1</v>
      </c>
      <c r="J40" s="314">
        <v>562</v>
      </c>
    </row>
    <row r="41" spans="1:10" ht="15">
      <c r="A41" s="477"/>
      <c r="B41" s="506" t="s">
        <v>47</v>
      </c>
      <c r="C41" s="475" t="s">
        <v>421</v>
      </c>
      <c r="D41" s="280" t="s">
        <v>421</v>
      </c>
      <c r="E41" s="489" t="s">
        <v>421</v>
      </c>
      <c r="F41" s="280" t="s">
        <v>421</v>
      </c>
      <c r="G41" s="475">
        <v>1</v>
      </c>
      <c r="H41" s="507">
        <v>1228</v>
      </c>
      <c r="I41" s="475">
        <v>1</v>
      </c>
      <c r="J41" s="314">
        <v>1005</v>
      </c>
    </row>
    <row r="42" spans="1:10" ht="21" customHeight="1">
      <c r="A42" s="479" t="s">
        <v>159</v>
      </c>
      <c r="B42" s="506" t="s">
        <v>45</v>
      </c>
      <c r="C42" s="475" t="s">
        <v>421</v>
      </c>
      <c r="D42" s="280" t="s">
        <v>421</v>
      </c>
      <c r="E42" s="489" t="s">
        <v>421</v>
      </c>
      <c r="F42" s="280" t="s">
        <v>421</v>
      </c>
      <c r="G42" s="475" t="s">
        <v>421</v>
      </c>
      <c r="H42" s="507" t="s">
        <v>421</v>
      </c>
      <c r="I42" s="475">
        <v>2</v>
      </c>
      <c r="J42" s="314">
        <v>1567</v>
      </c>
    </row>
    <row r="43" spans="1:10" ht="15">
      <c r="A43" s="479"/>
      <c r="B43" s="506" t="s">
        <v>46</v>
      </c>
      <c r="C43" s="475" t="s">
        <v>421</v>
      </c>
      <c r="D43" s="280" t="s">
        <v>421</v>
      </c>
      <c r="E43" s="489" t="s">
        <v>421</v>
      </c>
      <c r="F43" s="280" t="s">
        <v>421</v>
      </c>
      <c r="G43" s="475" t="s">
        <v>421</v>
      </c>
      <c r="H43" s="507" t="s">
        <v>421</v>
      </c>
      <c r="I43" s="475">
        <v>1</v>
      </c>
      <c r="J43" s="314">
        <v>562</v>
      </c>
    </row>
    <row r="44" spans="1:10" ht="15">
      <c r="A44" s="477"/>
      <c r="B44" s="506" t="s">
        <v>47</v>
      </c>
      <c r="C44" s="475" t="s">
        <v>421</v>
      </c>
      <c r="D44" s="280" t="s">
        <v>421</v>
      </c>
      <c r="E44" s="489" t="s">
        <v>421</v>
      </c>
      <c r="F44" s="280" t="s">
        <v>421</v>
      </c>
      <c r="G44" s="475" t="s">
        <v>421</v>
      </c>
      <c r="H44" s="507" t="s">
        <v>421</v>
      </c>
      <c r="I44" s="475">
        <v>1</v>
      </c>
      <c r="J44" s="314">
        <v>1005</v>
      </c>
    </row>
    <row r="45" spans="1:10" ht="15">
      <c r="A45" s="478" t="s">
        <v>160</v>
      </c>
      <c r="B45" s="506" t="s">
        <v>46</v>
      </c>
      <c r="C45" s="475" t="s">
        <v>421</v>
      </c>
      <c r="D45" s="280" t="s">
        <v>421</v>
      </c>
      <c r="E45" s="489" t="s">
        <v>421</v>
      </c>
      <c r="F45" s="280" t="s">
        <v>421</v>
      </c>
      <c r="G45" s="475" t="s">
        <v>421</v>
      </c>
      <c r="H45" s="507" t="s">
        <v>421</v>
      </c>
      <c r="I45" s="475">
        <v>1</v>
      </c>
      <c r="J45" s="314">
        <v>562</v>
      </c>
    </row>
    <row r="46" spans="1:10" ht="15">
      <c r="A46" s="478" t="s">
        <v>163</v>
      </c>
      <c r="B46" s="506" t="s">
        <v>47</v>
      </c>
      <c r="C46" s="475" t="s">
        <v>421</v>
      </c>
      <c r="D46" s="280" t="s">
        <v>421</v>
      </c>
      <c r="E46" s="489" t="s">
        <v>421</v>
      </c>
      <c r="F46" s="280" t="s">
        <v>421</v>
      </c>
      <c r="G46" s="475" t="s">
        <v>421</v>
      </c>
      <c r="H46" s="507" t="s">
        <v>421</v>
      </c>
      <c r="I46" s="475">
        <v>1</v>
      </c>
      <c r="J46" s="314">
        <v>1005</v>
      </c>
    </row>
    <row r="47" spans="1:10" ht="21" customHeight="1">
      <c r="A47" s="479" t="s">
        <v>172</v>
      </c>
      <c r="B47" s="506" t="s">
        <v>45</v>
      </c>
      <c r="C47" s="475" t="s">
        <v>421</v>
      </c>
      <c r="D47" s="280" t="s">
        <v>421</v>
      </c>
      <c r="E47" s="489" t="s">
        <v>421</v>
      </c>
      <c r="F47" s="280" t="s">
        <v>421</v>
      </c>
      <c r="G47" s="475">
        <v>1</v>
      </c>
      <c r="H47" s="507">
        <v>1228</v>
      </c>
      <c r="I47" s="475" t="s">
        <v>421</v>
      </c>
      <c r="J47" s="314" t="s">
        <v>421</v>
      </c>
    </row>
    <row r="48" spans="1:10" ht="15">
      <c r="A48" s="477"/>
      <c r="B48" s="506" t="s">
        <v>47</v>
      </c>
      <c r="C48" s="475" t="s">
        <v>421</v>
      </c>
      <c r="D48" s="280" t="s">
        <v>421</v>
      </c>
      <c r="E48" s="489" t="s">
        <v>421</v>
      </c>
      <c r="F48" s="280" t="s">
        <v>421</v>
      </c>
      <c r="G48" s="475">
        <v>1</v>
      </c>
      <c r="H48" s="507">
        <v>1228</v>
      </c>
      <c r="I48" s="475" t="s">
        <v>421</v>
      </c>
      <c r="J48" s="314" t="s">
        <v>421</v>
      </c>
    </row>
    <row r="49" spans="1:10" ht="15">
      <c r="A49" s="478" t="s">
        <v>180</v>
      </c>
      <c r="B49" s="506" t="s">
        <v>47</v>
      </c>
      <c r="C49" s="475" t="s">
        <v>421</v>
      </c>
      <c r="D49" s="280" t="s">
        <v>421</v>
      </c>
      <c r="E49" s="489" t="s">
        <v>421</v>
      </c>
      <c r="F49" s="280" t="s">
        <v>421</v>
      </c>
      <c r="G49" s="475">
        <v>1</v>
      </c>
      <c r="H49" s="507">
        <v>1228</v>
      </c>
      <c r="I49" s="475" t="s">
        <v>421</v>
      </c>
      <c r="J49" s="314" t="s">
        <v>421</v>
      </c>
    </row>
    <row r="50" spans="1:10" ht="15">
      <c r="A50" s="484" t="s">
        <v>564</v>
      </c>
      <c r="B50" s="506"/>
      <c r="C50" s="475"/>
      <c r="D50" s="280"/>
      <c r="E50" s="489"/>
      <c r="F50" s="280"/>
      <c r="G50" s="475"/>
      <c r="H50" s="507"/>
      <c r="I50" s="475"/>
      <c r="J50" s="314"/>
    </row>
    <row r="51" spans="1:10" ht="15">
      <c r="A51" s="479" t="s">
        <v>303</v>
      </c>
      <c r="B51" s="506" t="s">
        <v>46</v>
      </c>
      <c r="C51" s="475" t="s">
        <v>421</v>
      </c>
      <c r="D51" s="280" t="s">
        <v>421</v>
      </c>
      <c r="E51" s="489" t="s">
        <v>421</v>
      </c>
      <c r="F51" s="280" t="s">
        <v>421</v>
      </c>
      <c r="G51" s="475">
        <v>1</v>
      </c>
      <c r="H51" s="507">
        <v>8281</v>
      </c>
      <c r="I51" s="475" t="s">
        <v>421</v>
      </c>
      <c r="J51" s="314" t="s">
        <v>421</v>
      </c>
    </row>
    <row r="52" spans="1:10" ht="21" customHeight="1">
      <c r="A52" s="465" t="s">
        <v>202</v>
      </c>
      <c r="B52" s="503" t="s">
        <v>45</v>
      </c>
      <c r="C52" s="469">
        <v>2</v>
      </c>
      <c r="D52" s="488">
        <v>270</v>
      </c>
      <c r="E52" s="487">
        <v>1</v>
      </c>
      <c r="F52" s="488">
        <v>22</v>
      </c>
      <c r="G52" s="469" t="s">
        <v>421</v>
      </c>
      <c r="H52" s="505" t="s">
        <v>421</v>
      </c>
      <c r="I52" s="469" t="s">
        <v>421</v>
      </c>
      <c r="J52" s="315" t="s">
        <v>421</v>
      </c>
    </row>
    <row r="53" spans="1:10" ht="15">
      <c r="A53" s="477"/>
      <c r="B53" s="506" t="s">
        <v>46</v>
      </c>
      <c r="C53" s="475">
        <v>1</v>
      </c>
      <c r="D53" s="280">
        <v>54</v>
      </c>
      <c r="E53" s="489">
        <v>1</v>
      </c>
      <c r="F53" s="280">
        <v>22</v>
      </c>
      <c r="G53" s="475" t="s">
        <v>421</v>
      </c>
      <c r="H53" s="507" t="s">
        <v>421</v>
      </c>
      <c r="I53" s="475" t="s">
        <v>421</v>
      </c>
      <c r="J53" s="314" t="s">
        <v>421</v>
      </c>
    </row>
    <row r="54" spans="1:10" ht="15">
      <c r="A54" s="477"/>
      <c r="B54" s="506" t="s">
        <v>47</v>
      </c>
      <c r="C54" s="475">
        <v>1</v>
      </c>
      <c r="D54" s="280">
        <v>216</v>
      </c>
      <c r="E54" s="489" t="s">
        <v>421</v>
      </c>
      <c r="F54" s="280" t="s">
        <v>421</v>
      </c>
      <c r="G54" s="475" t="s">
        <v>421</v>
      </c>
      <c r="H54" s="507" t="s">
        <v>421</v>
      </c>
      <c r="I54" s="475" t="s">
        <v>421</v>
      </c>
      <c r="J54" s="314" t="s">
        <v>421</v>
      </c>
    </row>
    <row r="55" spans="1:10" ht="21" customHeight="1">
      <c r="A55" s="479" t="s">
        <v>209</v>
      </c>
      <c r="B55" s="506" t="s">
        <v>45</v>
      </c>
      <c r="C55" s="475" t="s">
        <v>421</v>
      </c>
      <c r="D55" s="280" t="s">
        <v>421</v>
      </c>
      <c r="E55" s="489">
        <v>1</v>
      </c>
      <c r="F55" s="280">
        <v>22</v>
      </c>
      <c r="G55" s="475" t="s">
        <v>421</v>
      </c>
      <c r="H55" s="507" t="s">
        <v>421</v>
      </c>
      <c r="I55" s="475" t="s">
        <v>421</v>
      </c>
      <c r="J55" s="314" t="s">
        <v>421</v>
      </c>
    </row>
    <row r="56" spans="1:10" ht="15">
      <c r="A56" s="477"/>
      <c r="B56" s="506" t="s">
        <v>46</v>
      </c>
      <c r="C56" s="475" t="s">
        <v>421</v>
      </c>
      <c r="D56" s="280" t="s">
        <v>421</v>
      </c>
      <c r="E56" s="489">
        <v>1</v>
      </c>
      <c r="F56" s="280">
        <v>22</v>
      </c>
      <c r="G56" s="475" t="s">
        <v>421</v>
      </c>
      <c r="H56" s="507" t="s">
        <v>421</v>
      </c>
      <c r="I56" s="475" t="s">
        <v>421</v>
      </c>
      <c r="J56" s="314" t="s">
        <v>421</v>
      </c>
    </row>
    <row r="57" spans="1:10" ht="15">
      <c r="A57" s="478" t="s">
        <v>210</v>
      </c>
      <c r="B57" s="506" t="s">
        <v>46</v>
      </c>
      <c r="C57" s="475" t="s">
        <v>421</v>
      </c>
      <c r="D57" s="280" t="s">
        <v>421</v>
      </c>
      <c r="E57" s="489">
        <v>1</v>
      </c>
      <c r="F57" s="280">
        <v>22</v>
      </c>
      <c r="G57" s="475" t="s">
        <v>421</v>
      </c>
      <c r="H57" s="507" t="s">
        <v>421</v>
      </c>
      <c r="I57" s="475" t="s">
        <v>421</v>
      </c>
      <c r="J57" s="314" t="s">
        <v>421</v>
      </c>
    </row>
    <row r="58" spans="1:10" ht="21" customHeight="1">
      <c r="A58" s="479" t="s">
        <v>219</v>
      </c>
      <c r="B58" s="506" t="s">
        <v>45</v>
      </c>
      <c r="C58" s="475">
        <v>2</v>
      </c>
      <c r="D58" s="280">
        <v>270</v>
      </c>
      <c r="E58" s="489" t="s">
        <v>421</v>
      </c>
      <c r="F58" s="280" t="s">
        <v>421</v>
      </c>
      <c r="G58" s="475" t="s">
        <v>421</v>
      </c>
      <c r="H58" s="507" t="s">
        <v>421</v>
      </c>
      <c r="I58" s="475" t="s">
        <v>421</v>
      </c>
      <c r="J58" s="314" t="s">
        <v>421</v>
      </c>
    </row>
    <row r="59" spans="1:10" ht="15">
      <c r="A59" s="477"/>
      <c r="B59" s="506" t="s">
        <v>46</v>
      </c>
      <c r="C59" s="475">
        <v>1</v>
      </c>
      <c r="D59" s="280">
        <v>54</v>
      </c>
      <c r="E59" s="489" t="s">
        <v>421</v>
      </c>
      <c r="F59" s="280" t="s">
        <v>421</v>
      </c>
      <c r="G59" s="475" t="s">
        <v>421</v>
      </c>
      <c r="H59" s="507" t="s">
        <v>421</v>
      </c>
      <c r="I59" s="475" t="s">
        <v>421</v>
      </c>
      <c r="J59" s="314" t="s">
        <v>421</v>
      </c>
    </row>
    <row r="60" spans="1:10" ht="15">
      <c r="A60" s="477"/>
      <c r="B60" s="506" t="s">
        <v>47</v>
      </c>
      <c r="C60" s="475">
        <v>1</v>
      </c>
      <c r="D60" s="280">
        <v>216</v>
      </c>
      <c r="E60" s="489" t="s">
        <v>421</v>
      </c>
      <c r="F60" s="280" t="s">
        <v>421</v>
      </c>
      <c r="G60" s="475" t="s">
        <v>421</v>
      </c>
      <c r="H60" s="507" t="s">
        <v>421</v>
      </c>
      <c r="I60" s="475" t="s">
        <v>421</v>
      </c>
      <c r="J60" s="314" t="s">
        <v>421</v>
      </c>
    </row>
    <row r="61" spans="1:10" ht="15">
      <c r="A61" s="478" t="s">
        <v>220</v>
      </c>
      <c r="B61" s="506" t="s">
        <v>46</v>
      </c>
      <c r="C61" s="475">
        <v>1</v>
      </c>
      <c r="D61" s="280">
        <v>54</v>
      </c>
      <c r="E61" s="489" t="s">
        <v>421</v>
      </c>
      <c r="F61" s="280" t="s">
        <v>421</v>
      </c>
      <c r="G61" s="475" t="s">
        <v>421</v>
      </c>
      <c r="H61" s="507" t="s">
        <v>421</v>
      </c>
      <c r="I61" s="475" t="s">
        <v>421</v>
      </c>
      <c r="J61" s="314" t="s">
        <v>421</v>
      </c>
    </row>
    <row r="62" spans="1:10" ht="15">
      <c r="A62" s="478" t="s">
        <v>144</v>
      </c>
      <c r="B62" s="506" t="s">
        <v>47</v>
      </c>
      <c r="C62" s="475">
        <v>1</v>
      </c>
      <c r="D62" s="280">
        <v>216</v>
      </c>
      <c r="E62" s="489" t="s">
        <v>421</v>
      </c>
      <c r="F62" s="280" t="s">
        <v>421</v>
      </c>
      <c r="G62" s="475" t="s">
        <v>421</v>
      </c>
      <c r="H62" s="507" t="s">
        <v>421</v>
      </c>
      <c r="I62" s="475" t="s">
        <v>421</v>
      </c>
      <c r="J62" s="314" t="s">
        <v>421</v>
      </c>
    </row>
  </sheetData>
  <mergeCells count="8">
    <mergeCell ref="A2:J2"/>
    <mergeCell ref="A3:B5"/>
    <mergeCell ref="C3:F3"/>
    <mergeCell ref="G3:J3"/>
    <mergeCell ref="C4:D4"/>
    <mergeCell ref="E4:F4"/>
    <mergeCell ref="G4:H4"/>
    <mergeCell ref="I4:J4"/>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zoomScale="90" zoomScaleNormal="90" workbookViewId="0" topLeftCell="A1"/>
  </sheetViews>
  <sheetFormatPr defaultColWidth="8.796875" defaultRowHeight="14.25"/>
  <cols>
    <col min="1" max="1" width="30.59765625" style="0" customWidth="1"/>
    <col min="2" max="2" width="3.69921875" style="0" customWidth="1"/>
    <col min="3" max="3" width="7.69921875" style="0" customWidth="1"/>
    <col min="4" max="4" width="12.69921875" style="0" customWidth="1"/>
    <col min="5" max="5" width="7.69921875" style="0" customWidth="1"/>
    <col min="6" max="6" width="12.69921875" style="0" customWidth="1"/>
    <col min="7" max="7" width="7.69921875" style="0" customWidth="1"/>
    <col min="8" max="8" width="12.69921875" style="0" customWidth="1"/>
    <col min="9" max="9" width="7.69921875" style="0" customWidth="1"/>
    <col min="10" max="10" width="12.69921875" style="0" customWidth="1"/>
  </cols>
  <sheetData>
    <row r="1" spans="1:10" ht="15">
      <c r="A1" s="231"/>
      <c r="B1" s="154"/>
      <c r="C1" s="155"/>
      <c r="D1" s="155"/>
      <c r="E1" s="155"/>
      <c r="F1" s="155"/>
      <c r="G1" s="155"/>
      <c r="H1" s="155"/>
      <c r="I1" s="155"/>
      <c r="J1" s="155"/>
    </row>
    <row r="2" spans="1:10" ht="34.5" customHeight="1">
      <c r="A2" s="756" t="s">
        <v>664</v>
      </c>
      <c r="B2" s="756"/>
      <c r="C2" s="798"/>
      <c r="D2" s="798"/>
      <c r="E2" s="798"/>
      <c r="F2" s="798"/>
      <c r="G2" s="798"/>
      <c r="H2" s="798"/>
      <c r="I2" s="798"/>
      <c r="J2" s="798"/>
    </row>
    <row r="3" spans="1:10" ht="15">
      <c r="A3" s="891" t="s">
        <v>2</v>
      </c>
      <c r="B3" s="892"/>
      <c r="C3" s="784" t="s">
        <v>665</v>
      </c>
      <c r="D3" s="784"/>
      <c r="E3" s="784"/>
      <c r="F3" s="784"/>
      <c r="G3" s="884" t="s">
        <v>666</v>
      </c>
      <c r="H3" s="884"/>
      <c r="I3" s="884"/>
      <c r="J3" s="884"/>
    </row>
    <row r="4" spans="1:10" ht="15">
      <c r="A4" s="893"/>
      <c r="B4" s="894"/>
      <c r="C4" s="784" t="s">
        <v>541</v>
      </c>
      <c r="D4" s="784"/>
      <c r="E4" s="784" t="s">
        <v>542</v>
      </c>
      <c r="F4" s="784"/>
      <c r="G4" s="784" t="s">
        <v>541</v>
      </c>
      <c r="H4" s="784"/>
      <c r="I4" s="784" t="s">
        <v>542</v>
      </c>
      <c r="J4" s="785"/>
    </row>
    <row r="5" spans="1:10" ht="33" thickBot="1">
      <c r="A5" s="895"/>
      <c r="B5" s="896"/>
      <c r="C5" s="41" t="s">
        <v>394</v>
      </c>
      <c r="D5" s="41" t="s">
        <v>419</v>
      </c>
      <c r="E5" s="41" t="s">
        <v>394</v>
      </c>
      <c r="F5" s="41" t="s">
        <v>419</v>
      </c>
      <c r="G5" s="41" t="s">
        <v>394</v>
      </c>
      <c r="H5" s="41" t="s">
        <v>419</v>
      </c>
      <c r="I5" s="41" t="s">
        <v>394</v>
      </c>
      <c r="J5" s="222" t="s">
        <v>419</v>
      </c>
    </row>
    <row r="6" spans="1:10" ht="21" customHeight="1">
      <c r="A6" s="465" t="s">
        <v>4</v>
      </c>
      <c r="B6" s="466" t="s">
        <v>45</v>
      </c>
      <c r="C6" s="279">
        <v>9</v>
      </c>
      <c r="D6" s="488">
        <v>9614</v>
      </c>
      <c r="E6" s="315">
        <v>3</v>
      </c>
      <c r="F6" s="488">
        <v>831</v>
      </c>
      <c r="G6" s="315">
        <v>3</v>
      </c>
      <c r="H6" s="488">
        <v>9783</v>
      </c>
      <c r="I6" s="315">
        <v>2</v>
      </c>
      <c r="J6" s="471">
        <v>473</v>
      </c>
    </row>
    <row r="7" spans="1:10" ht="15">
      <c r="A7" s="465"/>
      <c r="B7" s="466" t="s">
        <v>46</v>
      </c>
      <c r="C7" s="488">
        <v>6</v>
      </c>
      <c r="D7" s="488">
        <v>9146</v>
      </c>
      <c r="E7" s="315">
        <v>3</v>
      </c>
      <c r="F7" s="488">
        <v>831</v>
      </c>
      <c r="G7" s="315">
        <v>2</v>
      </c>
      <c r="H7" s="488">
        <v>9533</v>
      </c>
      <c r="I7" s="315">
        <v>1</v>
      </c>
      <c r="J7" s="471">
        <v>343</v>
      </c>
    </row>
    <row r="8" spans="1:10" ht="15">
      <c r="A8" s="465"/>
      <c r="B8" s="466" t="s">
        <v>47</v>
      </c>
      <c r="C8" s="488">
        <v>3</v>
      </c>
      <c r="D8" s="488">
        <v>468</v>
      </c>
      <c r="E8" s="315" t="s">
        <v>421</v>
      </c>
      <c r="F8" s="488" t="s">
        <v>421</v>
      </c>
      <c r="G8" s="315">
        <v>1</v>
      </c>
      <c r="H8" s="488">
        <v>250</v>
      </c>
      <c r="I8" s="315">
        <v>1</v>
      </c>
      <c r="J8" s="471">
        <v>130</v>
      </c>
    </row>
    <row r="9" spans="1:10" ht="21" customHeight="1">
      <c r="A9" s="465" t="s">
        <v>48</v>
      </c>
      <c r="B9" s="466" t="s">
        <v>45</v>
      </c>
      <c r="C9" s="488">
        <v>2</v>
      </c>
      <c r="D9" s="488">
        <v>958</v>
      </c>
      <c r="E9" s="315">
        <v>1</v>
      </c>
      <c r="F9" s="488">
        <v>669</v>
      </c>
      <c r="G9" s="314" t="s">
        <v>421</v>
      </c>
      <c r="H9" s="280" t="s">
        <v>421</v>
      </c>
      <c r="I9" s="315">
        <v>2</v>
      </c>
      <c r="J9" s="471">
        <v>473</v>
      </c>
    </row>
    <row r="10" spans="1:10" ht="15">
      <c r="A10" s="477"/>
      <c r="B10" s="474" t="s">
        <v>46</v>
      </c>
      <c r="C10" s="280">
        <v>1</v>
      </c>
      <c r="D10" s="280">
        <v>776</v>
      </c>
      <c r="E10" s="314">
        <v>1</v>
      </c>
      <c r="F10" s="280">
        <v>669</v>
      </c>
      <c r="G10" s="314" t="s">
        <v>421</v>
      </c>
      <c r="H10" s="280" t="s">
        <v>421</v>
      </c>
      <c r="I10" s="314">
        <v>1</v>
      </c>
      <c r="J10" s="316">
        <v>343</v>
      </c>
    </row>
    <row r="11" spans="1:10" ht="15">
      <c r="A11" s="477"/>
      <c r="B11" s="474" t="s">
        <v>47</v>
      </c>
      <c r="C11" s="280">
        <v>1</v>
      </c>
      <c r="D11" s="280">
        <v>182</v>
      </c>
      <c r="E11" s="314" t="s">
        <v>421</v>
      </c>
      <c r="F11" s="280" t="s">
        <v>421</v>
      </c>
      <c r="G11" s="314" t="s">
        <v>421</v>
      </c>
      <c r="H11" s="280" t="s">
        <v>421</v>
      </c>
      <c r="I11" s="314">
        <v>1</v>
      </c>
      <c r="J11" s="316">
        <v>130</v>
      </c>
    </row>
    <row r="12" spans="1:10" ht="21" customHeight="1">
      <c r="A12" s="479" t="s">
        <v>49</v>
      </c>
      <c r="B12" s="474" t="s">
        <v>45</v>
      </c>
      <c r="C12" s="280" t="s">
        <v>421</v>
      </c>
      <c r="D12" s="280" t="s">
        <v>421</v>
      </c>
      <c r="E12" s="314">
        <v>1</v>
      </c>
      <c r="F12" s="280">
        <v>669</v>
      </c>
      <c r="G12" s="314" t="s">
        <v>421</v>
      </c>
      <c r="H12" s="280" t="s">
        <v>421</v>
      </c>
      <c r="I12" s="315">
        <v>2</v>
      </c>
      <c r="J12" s="471">
        <v>473</v>
      </c>
    </row>
    <row r="13" spans="1:10" ht="15">
      <c r="A13" s="477"/>
      <c r="B13" s="474" t="s">
        <v>46</v>
      </c>
      <c r="C13" s="280" t="s">
        <v>421</v>
      </c>
      <c r="D13" s="280" t="s">
        <v>421</v>
      </c>
      <c r="E13" s="314">
        <v>1</v>
      </c>
      <c r="F13" s="280">
        <v>669</v>
      </c>
      <c r="G13" s="314" t="s">
        <v>421</v>
      </c>
      <c r="H13" s="280" t="s">
        <v>421</v>
      </c>
      <c r="I13" s="314">
        <v>1</v>
      </c>
      <c r="J13" s="316">
        <v>343</v>
      </c>
    </row>
    <row r="14" spans="1:10" ht="15">
      <c r="A14" s="477"/>
      <c r="B14" s="474" t="s">
        <v>47</v>
      </c>
      <c r="C14" s="280" t="s">
        <v>421</v>
      </c>
      <c r="D14" s="280" t="s">
        <v>421</v>
      </c>
      <c r="E14" s="314" t="s">
        <v>421</v>
      </c>
      <c r="F14" s="280" t="s">
        <v>421</v>
      </c>
      <c r="G14" s="314" t="s">
        <v>421</v>
      </c>
      <c r="H14" s="280" t="s">
        <v>421</v>
      </c>
      <c r="I14" s="314">
        <v>1</v>
      </c>
      <c r="J14" s="316">
        <v>130</v>
      </c>
    </row>
    <row r="15" spans="1:10" ht="15">
      <c r="A15" s="478" t="s">
        <v>50</v>
      </c>
      <c r="B15" s="474" t="s">
        <v>46</v>
      </c>
      <c r="C15" s="280" t="s">
        <v>421</v>
      </c>
      <c r="D15" s="280" t="s">
        <v>421</v>
      </c>
      <c r="E15" s="314">
        <v>1</v>
      </c>
      <c r="F15" s="280">
        <v>669</v>
      </c>
      <c r="G15" s="314" t="s">
        <v>421</v>
      </c>
      <c r="H15" s="280" t="s">
        <v>421</v>
      </c>
      <c r="I15" s="314">
        <v>1</v>
      </c>
      <c r="J15" s="316">
        <v>343</v>
      </c>
    </row>
    <row r="16" spans="1:10" ht="15">
      <c r="A16" s="478" t="s">
        <v>59</v>
      </c>
      <c r="B16" s="474" t="s">
        <v>47</v>
      </c>
      <c r="C16" s="280" t="s">
        <v>421</v>
      </c>
      <c r="D16" s="280" t="s">
        <v>421</v>
      </c>
      <c r="E16" s="314" t="s">
        <v>421</v>
      </c>
      <c r="F16" s="280" t="s">
        <v>421</v>
      </c>
      <c r="G16" s="314" t="s">
        <v>421</v>
      </c>
      <c r="H16" s="280" t="s">
        <v>421</v>
      </c>
      <c r="I16" s="314">
        <v>1</v>
      </c>
      <c r="J16" s="316">
        <v>130</v>
      </c>
    </row>
    <row r="17" spans="1:10" ht="21" customHeight="1">
      <c r="A17" s="479" t="s">
        <v>82</v>
      </c>
      <c r="B17" s="474" t="s">
        <v>45</v>
      </c>
      <c r="C17" s="280">
        <v>1</v>
      </c>
      <c r="D17" s="280">
        <v>182</v>
      </c>
      <c r="E17" s="314" t="s">
        <v>421</v>
      </c>
      <c r="F17" s="280" t="s">
        <v>421</v>
      </c>
      <c r="G17" s="314" t="s">
        <v>421</v>
      </c>
      <c r="H17" s="280" t="s">
        <v>421</v>
      </c>
      <c r="I17" s="315" t="s">
        <v>421</v>
      </c>
      <c r="J17" s="471" t="s">
        <v>421</v>
      </c>
    </row>
    <row r="18" spans="1:10" ht="15">
      <c r="A18" s="477"/>
      <c r="B18" s="474" t="s">
        <v>47</v>
      </c>
      <c r="C18" s="280">
        <v>1</v>
      </c>
      <c r="D18" s="280">
        <v>182</v>
      </c>
      <c r="E18" s="314" t="s">
        <v>421</v>
      </c>
      <c r="F18" s="280" t="s">
        <v>421</v>
      </c>
      <c r="G18" s="314" t="s">
        <v>421</v>
      </c>
      <c r="H18" s="280" t="s">
        <v>421</v>
      </c>
      <c r="I18" s="315" t="s">
        <v>421</v>
      </c>
      <c r="J18" s="471" t="s">
        <v>421</v>
      </c>
    </row>
    <row r="19" spans="1:10" ht="15">
      <c r="A19" s="478" t="s">
        <v>85</v>
      </c>
      <c r="B19" s="474" t="s">
        <v>47</v>
      </c>
      <c r="C19" s="280">
        <v>1</v>
      </c>
      <c r="D19" s="280">
        <v>182</v>
      </c>
      <c r="E19" s="314" t="s">
        <v>421</v>
      </c>
      <c r="F19" s="280" t="s">
        <v>421</v>
      </c>
      <c r="G19" s="314" t="s">
        <v>421</v>
      </c>
      <c r="H19" s="280" t="s">
        <v>421</v>
      </c>
      <c r="I19" s="315" t="s">
        <v>421</v>
      </c>
      <c r="J19" s="471" t="s">
        <v>421</v>
      </c>
    </row>
    <row r="20" spans="1:10" ht="15">
      <c r="A20" s="484" t="s">
        <v>564</v>
      </c>
      <c r="B20" s="474"/>
      <c r="C20" s="280"/>
      <c r="D20" s="280"/>
      <c r="E20" s="314"/>
      <c r="F20" s="280"/>
      <c r="G20" s="314"/>
      <c r="H20" s="280"/>
      <c r="I20" s="314"/>
      <c r="J20" s="316"/>
    </row>
    <row r="21" spans="1:10" ht="15">
      <c r="A21" s="479" t="s">
        <v>52</v>
      </c>
      <c r="B21" s="474" t="s">
        <v>46</v>
      </c>
      <c r="C21" s="280">
        <v>1</v>
      </c>
      <c r="D21" s="280">
        <v>776</v>
      </c>
      <c r="E21" s="314" t="s">
        <v>421</v>
      </c>
      <c r="F21" s="280" t="s">
        <v>421</v>
      </c>
      <c r="G21" s="314" t="s">
        <v>421</v>
      </c>
      <c r="H21" s="280" t="s">
        <v>421</v>
      </c>
      <c r="I21" s="315" t="s">
        <v>421</v>
      </c>
      <c r="J21" s="471" t="s">
        <v>421</v>
      </c>
    </row>
    <row r="22" spans="1:10" ht="21" customHeight="1">
      <c r="A22" s="465" t="s">
        <v>90</v>
      </c>
      <c r="B22" s="466" t="s">
        <v>45</v>
      </c>
      <c r="C22" s="488">
        <v>4</v>
      </c>
      <c r="D22" s="488">
        <v>7767</v>
      </c>
      <c r="E22" s="315">
        <v>1</v>
      </c>
      <c r="F22" s="488">
        <v>104</v>
      </c>
      <c r="G22" s="315">
        <v>3</v>
      </c>
      <c r="H22" s="488">
        <v>9783</v>
      </c>
      <c r="I22" s="315" t="s">
        <v>421</v>
      </c>
      <c r="J22" s="471" t="s">
        <v>421</v>
      </c>
    </row>
    <row r="23" spans="1:10" ht="15">
      <c r="A23" s="477"/>
      <c r="B23" s="474" t="s">
        <v>46</v>
      </c>
      <c r="C23" s="280">
        <v>3</v>
      </c>
      <c r="D23" s="280">
        <v>7562</v>
      </c>
      <c r="E23" s="314">
        <v>1</v>
      </c>
      <c r="F23" s="280">
        <v>104</v>
      </c>
      <c r="G23" s="314">
        <v>2</v>
      </c>
      <c r="H23" s="280">
        <v>9533</v>
      </c>
      <c r="I23" s="314" t="s">
        <v>421</v>
      </c>
      <c r="J23" s="316" t="s">
        <v>421</v>
      </c>
    </row>
    <row r="24" spans="1:10" ht="15">
      <c r="A24" s="477"/>
      <c r="B24" s="474" t="s">
        <v>47</v>
      </c>
      <c r="C24" s="280">
        <v>1</v>
      </c>
      <c r="D24" s="280">
        <v>205</v>
      </c>
      <c r="E24" s="314" t="s">
        <v>421</v>
      </c>
      <c r="F24" s="280" t="s">
        <v>421</v>
      </c>
      <c r="G24" s="314">
        <v>1</v>
      </c>
      <c r="H24" s="280">
        <v>250</v>
      </c>
      <c r="I24" s="314" t="s">
        <v>421</v>
      </c>
      <c r="J24" s="316" t="s">
        <v>421</v>
      </c>
    </row>
    <row r="25" spans="1:10" ht="21" customHeight="1">
      <c r="A25" s="479" t="s">
        <v>91</v>
      </c>
      <c r="B25" s="474" t="s">
        <v>45</v>
      </c>
      <c r="C25" s="280">
        <v>1</v>
      </c>
      <c r="D25" s="280">
        <v>217</v>
      </c>
      <c r="E25" s="314">
        <v>1</v>
      </c>
      <c r="F25" s="280">
        <v>104</v>
      </c>
      <c r="G25" s="314">
        <v>1</v>
      </c>
      <c r="H25" s="280">
        <v>250</v>
      </c>
      <c r="I25" s="314" t="s">
        <v>421</v>
      </c>
      <c r="J25" s="316" t="s">
        <v>421</v>
      </c>
    </row>
    <row r="26" spans="1:10" ht="15">
      <c r="A26" s="477"/>
      <c r="B26" s="474" t="s">
        <v>46</v>
      </c>
      <c r="C26" s="280">
        <v>1</v>
      </c>
      <c r="D26" s="280">
        <v>217</v>
      </c>
      <c r="E26" s="314">
        <v>1</v>
      </c>
      <c r="F26" s="280">
        <v>104</v>
      </c>
      <c r="G26" s="314" t="s">
        <v>421</v>
      </c>
      <c r="H26" s="280" t="s">
        <v>421</v>
      </c>
      <c r="I26" s="314" t="s">
        <v>421</v>
      </c>
      <c r="J26" s="316" t="s">
        <v>421</v>
      </c>
    </row>
    <row r="27" spans="1:10" ht="15">
      <c r="A27" s="477"/>
      <c r="B27" s="474" t="s">
        <v>47</v>
      </c>
      <c r="C27" s="280" t="s">
        <v>421</v>
      </c>
      <c r="D27" s="280" t="s">
        <v>421</v>
      </c>
      <c r="E27" s="314" t="s">
        <v>421</v>
      </c>
      <c r="F27" s="280" t="s">
        <v>421</v>
      </c>
      <c r="G27" s="314">
        <v>1</v>
      </c>
      <c r="H27" s="280">
        <v>250</v>
      </c>
      <c r="I27" s="314" t="s">
        <v>421</v>
      </c>
      <c r="J27" s="316" t="s">
        <v>421</v>
      </c>
    </row>
    <row r="28" spans="1:10" ht="15">
      <c r="A28" s="478" t="s">
        <v>92</v>
      </c>
      <c r="B28" s="474" t="s">
        <v>46</v>
      </c>
      <c r="C28" s="280">
        <v>1</v>
      </c>
      <c r="D28" s="280">
        <v>217</v>
      </c>
      <c r="E28" s="314">
        <v>1</v>
      </c>
      <c r="F28" s="280">
        <v>104</v>
      </c>
      <c r="G28" s="314" t="s">
        <v>421</v>
      </c>
      <c r="H28" s="280" t="s">
        <v>421</v>
      </c>
      <c r="I28" s="314" t="s">
        <v>421</v>
      </c>
      <c r="J28" s="316" t="s">
        <v>421</v>
      </c>
    </row>
    <row r="29" spans="1:10" ht="15">
      <c r="A29" s="478" t="s">
        <v>98</v>
      </c>
      <c r="B29" s="474" t="s">
        <v>47</v>
      </c>
      <c r="C29" s="280" t="s">
        <v>421</v>
      </c>
      <c r="D29" s="280" t="s">
        <v>421</v>
      </c>
      <c r="E29" s="314" t="s">
        <v>421</v>
      </c>
      <c r="F29" s="280" t="s">
        <v>421</v>
      </c>
      <c r="G29" s="314">
        <v>1</v>
      </c>
      <c r="H29" s="280">
        <v>250</v>
      </c>
      <c r="I29" s="314" t="s">
        <v>421</v>
      </c>
      <c r="J29" s="316" t="s">
        <v>421</v>
      </c>
    </row>
    <row r="30" spans="1:10" ht="21" customHeight="1">
      <c r="A30" s="479" t="s">
        <v>667</v>
      </c>
      <c r="B30" s="474" t="s">
        <v>45</v>
      </c>
      <c r="C30" s="280">
        <v>1</v>
      </c>
      <c r="D30" s="280">
        <v>205</v>
      </c>
      <c r="E30" s="314" t="s">
        <v>421</v>
      </c>
      <c r="F30" s="280" t="s">
        <v>421</v>
      </c>
      <c r="G30" s="315" t="s">
        <v>421</v>
      </c>
      <c r="H30" s="488" t="s">
        <v>421</v>
      </c>
      <c r="I30" s="315" t="s">
        <v>421</v>
      </c>
      <c r="J30" s="471" t="s">
        <v>421</v>
      </c>
    </row>
    <row r="31" spans="1:10" ht="15">
      <c r="A31" s="477"/>
      <c r="B31" s="474" t="s">
        <v>47</v>
      </c>
      <c r="C31" s="280">
        <v>1</v>
      </c>
      <c r="D31" s="280">
        <v>205</v>
      </c>
      <c r="E31" s="314" t="s">
        <v>421</v>
      </c>
      <c r="F31" s="280" t="s">
        <v>421</v>
      </c>
      <c r="G31" s="315" t="s">
        <v>421</v>
      </c>
      <c r="H31" s="488" t="s">
        <v>421</v>
      </c>
      <c r="I31" s="315" t="s">
        <v>421</v>
      </c>
      <c r="J31" s="471" t="s">
        <v>421</v>
      </c>
    </row>
    <row r="32" spans="1:10" ht="15">
      <c r="A32" s="478" t="s">
        <v>111</v>
      </c>
      <c r="B32" s="474" t="s">
        <v>47</v>
      </c>
      <c r="C32" s="280">
        <v>1</v>
      </c>
      <c r="D32" s="280">
        <v>205</v>
      </c>
      <c r="E32" s="314" t="s">
        <v>421</v>
      </c>
      <c r="F32" s="280" t="s">
        <v>421</v>
      </c>
      <c r="G32" s="315" t="s">
        <v>421</v>
      </c>
      <c r="H32" s="488" t="s">
        <v>421</v>
      </c>
      <c r="I32" s="315" t="s">
        <v>421</v>
      </c>
      <c r="J32" s="471" t="s">
        <v>421</v>
      </c>
    </row>
    <row r="33" spans="1:10" ht="21" customHeight="1">
      <c r="A33" s="479" t="s">
        <v>143</v>
      </c>
      <c r="B33" s="474" t="s">
        <v>45</v>
      </c>
      <c r="C33" s="280">
        <v>1</v>
      </c>
      <c r="D33" s="280">
        <v>747</v>
      </c>
      <c r="E33" s="314" t="s">
        <v>421</v>
      </c>
      <c r="F33" s="280" t="s">
        <v>421</v>
      </c>
      <c r="G33" s="314" t="s">
        <v>421</v>
      </c>
      <c r="H33" s="280" t="s">
        <v>421</v>
      </c>
      <c r="I33" s="314" t="s">
        <v>421</v>
      </c>
      <c r="J33" s="316" t="s">
        <v>421</v>
      </c>
    </row>
    <row r="34" spans="1:10" ht="15">
      <c r="A34" s="477"/>
      <c r="B34" s="474" t="s">
        <v>46</v>
      </c>
      <c r="C34" s="280">
        <v>1</v>
      </c>
      <c r="D34" s="280">
        <v>747</v>
      </c>
      <c r="E34" s="314" t="s">
        <v>421</v>
      </c>
      <c r="F34" s="280" t="s">
        <v>421</v>
      </c>
      <c r="G34" s="314" t="s">
        <v>421</v>
      </c>
      <c r="H34" s="280" t="s">
        <v>421</v>
      </c>
      <c r="I34" s="314" t="s">
        <v>421</v>
      </c>
      <c r="J34" s="316" t="s">
        <v>421</v>
      </c>
    </row>
    <row r="35" spans="1:10" ht="15">
      <c r="A35" s="478" t="s">
        <v>668</v>
      </c>
      <c r="B35" s="474" t="s">
        <v>45</v>
      </c>
      <c r="C35" s="280">
        <v>1</v>
      </c>
      <c r="D35" s="280">
        <v>747</v>
      </c>
      <c r="E35" s="314" t="s">
        <v>421</v>
      </c>
      <c r="F35" s="280" t="s">
        <v>421</v>
      </c>
      <c r="G35" s="314" t="s">
        <v>421</v>
      </c>
      <c r="H35" s="280" t="s">
        <v>421</v>
      </c>
      <c r="I35" s="314" t="s">
        <v>421</v>
      </c>
      <c r="J35" s="316" t="s">
        <v>421</v>
      </c>
    </row>
    <row r="36" spans="1:10" ht="15">
      <c r="A36" s="478"/>
      <c r="B36" s="474" t="s">
        <v>46</v>
      </c>
      <c r="C36" s="280">
        <v>1</v>
      </c>
      <c r="D36" s="280">
        <v>747</v>
      </c>
      <c r="E36" s="314" t="s">
        <v>421</v>
      </c>
      <c r="F36" s="280" t="s">
        <v>421</v>
      </c>
      <c r="G36" s="314" t="s">
        <v>421</v>
      </c>
      <c r="H36" s="280" t="s">
        <v>421</v>
      </c>
      <c r="I36" s="314" t="s">
        <v>421</v>
      </c>
      <c r="J36" s="316" t="s">
        <v>421</v>
      </c>
    </row>
    <row r="37" spans="1:10" ht="15">
      <c r="A37" s="484" t="s">
        <v>565</v>
      </c>
      <c r="B37" s="474"/>
      <c r="C37" s="280"/>
      <c r="D37" s="280"/>
      <c r="E37" s="314"/>
      <c r="F37" s="280"/>
      <c r="G37" s="314"/>
      <c r="H37" s="280"/>
      <c r="I37" s="314"/>
      <c r="J37" s="316"/>
    </row>
    <row r="38" spans="1:10" ht="15">
      <c r="A38" s="479" t="s">
        <v>646</v>
      </c>
      <c r="B38" s="474" t="s">
        <v>46</v>
      </c>
      <c r="C38" s="280" t="s">
        <v>421</v>
      </c>
      <c r="D38" s="280" t="s">
        <v>421</v>
      </c>
      <c r="E38" s="314" t="s">
        <v>421</v>
      </c>
      <c r="F38" s="280" t="s">
        <v>421</v>
      </c>
      <c r="G38" s="314">
        <v>1</v>
      </c>
      <c r="H38" s="280">
        <v>7138</v>
      </c>
      <c r="I38" s="314" t="s">
        <v>421</v>
      </c>
      <c r="J38" s="316" t="s">
        <v>421</v>
      </c>
    </row>
    <row r="39" spans="1:10" ht="15">
      <c r="A39" s="479" t="s">
        <v>156</v>
      </c>
      <c r="B39" s="474" t="s">
        <v>46</v>
      </c>
      <c r="C39" s="280">
        <v>1</v>
      </c>
      <c r="D39" s="280">
        <v>6598</v>
      </c>
      <c r="E39" s="314" t="s">
        <v>421</v>
      </c>
      <c r="F39" s="280" t="s">
        <v>421</v>
      </c>
      <c r="G39" s="314">
        <v>1</v>
      </c>
      <c r="H39" s="280">
        <v>2395</v>
      </c>
      <c r="I39" s="314" t="s">
        <v>421</v>
      </c>
      <c r="J39" s="316" t="s">
        <v>421</v>
      </c>
    </row>
    <row r="40" spans="1:10" ht="21" customHeight="1">
      <c r="A40" s="465" t="s">
        <v>158</v>
      </c>
      <c r="B40" s="466" t="s">
        <v>45</v>
      </c>
      <c r="C40" s="488">
        <v>1</v>
      </c>
      <c r="D40" s="488">
        <v>81</v>
      </c>
      <c r="E40" s="315" t="s">
        <v>421</v>
      </c>
      <c r="F40" s="488" t="s">
        <v>421</v>
      </c>
      <c r="G40" s="315" t="s">
        <v>421</v>
      </c>
      <c r="H40" s="488" t="s">
        <v>421</v>
      </c>
      <c r="I40" s="315" t="s">
        <v>421</v>
      </c>
      <c r="J40" s="471" t="s">
        <v>421</v>
      </c>
    </row>
    <row r="41" spans="1:10" ht="15">
      <c r="A41" s="477"/>
      <c r="B41" s="474" t="s">
        <v>47</v>
      </c>
      <c r="C41" s="280">
        <v>1</v>
      </c>
      <c r="D41" s="280">
        <v>81</v>
      </c>
      <c r="E41" s="314" t="s">
        <v>421</v>
      </c>
      <c r="F41" s="280" t="s">
        <v>421</v>
      </c>
      <c r="G41" s="314" t="s">
        <v>421</v>
      </c>
      <c r="H41" s="280" t="s">
        <v>421</v>
      </c>
      <c r="I41" s="314" t="s">
        <v>421</v>
      </c>
      <c r="J41" s="316" t="s">
        <v>421</v>
      </c>
    </row>
    <row r="42" spans="1:10" ht="21" customHeight="1">
      <c r="A42" s="479" t="s">
        <v>172</v>
      </c>
      <c r="B42" s="474" t="s">
        <v>45</v>
      </c>
      <c r="C42" s="280">
        <v>1</v>
      </c>
      <c r="D42" s="280">
        <v>81</v>
      </c>
      <c r="E42" s="314" t="s">
        <v>421</v>
      </c>
      <c r="F42" s="280" t="s">
        <v>421</v>
      </c>
      <c r="G42" s="315" t="s">
        <v>421</v>
      </c>
      <c r="H42" s="488" t="s">
        <v>421</v>
      </c>
      <c r="I42" s="314" t="s">
        <v>421</v>
      </c>
      <c r="J42" s="316" t="s">
        <v>421</v>
      </c>
    </row>
    <row r="43" spans="1:10" ht="15">
      <c r="A43" s="477"/>
      <c r="B43" s="474" t="s">
        <v>47</v>
      </c>
      <c r="C43" s="280">
        <v>1</v>
      </c>
      <c r="D43" s="280">
        <v>81</v>
      </c>
      <c r="E43" s="314" t="s">
        <v>421</v>
      </c>
      <c r="F43" s="280" t="s">
        <v>421</v>
      </c>
      <c r="G43" s="314" t="s">
        <v>421</v>
      </c>
      <c r="H43" s="280" t="s">
        <v>421</v>
      </c>
      <c r="I43" s="314" t="s">
        <v>421</v>
      </c>
      <c r="J43" s="316" t="s">
        <v>421</v>
      </c>
    </row>
    <row r="44" spans="1:10" ht="15">
      <c r="A44" s="478" t="s">
        <v>177</v>
      </c>
      <c r="B44" s="474" t="s">
        <v>47</v>
      </c>
      <c r="C44" s="280">
        <v>1</v>
      </c>
      <c r="D44" s="280">
        <v>81</v>
      </c>
      <c r="E44" s="314" t="s">
        <v>421</v>
      </c>
      <c r="F44" s="280" t="s">
        <v>421</v>
      </c>
      <c r="G44" s="315" t="s">
        <v>421</v>
      </c>
      <c r="H44" s="488" t="s">
        <v>421</v>
      </c>
      <c r="I44" s="314" t="s">
        <v>421</v>
      </c>
      <c r="J44" s="316" t="s">
        <v>421</v>
      </c>
    </row>
    <row r="45" spans="1:10" ht="21" customHeight="1">
      <c r="A45" s="465" t="s">
        <v>202</v>
      </c>
      <c r="B45" s="466" t="s">
        <v>45</v>
      </c>
      <c r="C45" s="488">
        <v>2</v>
      </c>
      <c r="D45" s="488">
        <v>808</v>
      </c>
      <c r="E45" s="315">
        <v>1</v>
      </c>
      <c r="F45" s="488">
        <v>58</v>
      </c>
      <c r="G45" s="315" t="s">
        <v>421</v>
      </c>
      <c r="H45" s="488" t="s">
        <v>421</v>
      </c>
      <c r="I45" s="315" t="s">
        <v>421</v>
      </c>
      <c r="J45" s="471" t="s">
        <v>421</v>
      </c>
    </row>
    <row r="46" spans="1:10" ht="15">
      <c r="A46" s="477"/>
      <c r="B46" s="474" t="s">
        <v>46</v>
      </c>
      <c r="C46" s="280">
        <v>2</v>
      </c>
      <c r="D46" s="280">
        <v>808</v>
      </c>
      <c r="E46" s="314">
        <v>1</v>
      </c>
      <c r="F46" s="280">
        <v>58</v>
      </c>
      <c r="G46" s="314" t="s">
        <v>421</v>
      </c>
      <c r="H46" s="280" t="s">
        <v>421</v>
      </c>
      <c r="I46" s="315" t="s">
        <v>421</v>
      </c>
      <c r="J46" s="471" t="s">
        <v>421</v>
      </c>
    </row>
    <row r="47" spans="1:10" ht="21" customHeight="1">
      <c r="A47" s="479" t="s">
        <v>219</v>
      </c>
      <c r="B47" s="474" t="s">
        <v>45</v>
      </c>
      <c r="C47" s="280">
        <v>1</v>
      </c>
      <c r="D47" s="280">
        <v>517</v>
      </c>
      <c r="E47" s="314" t="s">
        <v>421</v>
      </c>
      <c r="F47" s="280" t="s">
        <v>421</v>
      </c>
      <c r="G47" s="314" t="s">
        <v>421</v>
      </c>
      <c r="H47" s="280" t="s">
        <v>421</v>
      </c>
      <c r="I47" s="315" t="s">
        <v>421</v>
      </c>
      <c r="J47" s="471" t="s">
        <v>421</v>
      </c>
    </row>
    <row r="48" spans="1:10" ht="15">
      <c r="A48" s="477"/>
      <c r="B48" s="474" t="s">
        <v>46</v>
      </c>
      <c r="C48" s="280">
        <v>1</v>
      </c>
      <c r="D48" s="280">
        <v>517</v>
      </c>
      <c r="E48" s="314" t="s">
        <v>421</v>
      </c>
      <c r="F48" s="280" t="s">
        <v>421</v>
      </c>
      <c r="G48" s="314" t="s">
        <v>421</v>
      </c>
      <c r="H48" s="280" t="s">
        <v>421</v>
      </c>
      <c r="I48" s="315" t="s">
        <v>421</v>
      </c>
      <c r="J48" s="471" t="s">
        <v>421</v>
      </c>
    </row>
    <row r="49" spans="1:10" ht="15">
      <c r="A49" s="478" t="s">
        <v>220</v>
      </c>
      <c r="B49" s="474" t="s">
        <v>46</v>
      </c>
      <c r="C49" s="280">
        <v>1</v>
      </c>
      <c r="D49" s="280">
        <v>517</v>
      </c>
      <c r="E49" s="314" t="s">
        <v>421</v>
      </c>
      <c r="F49" s="280" t="s">
        <v>421</v>
      </c>
      <c r="G49" s="314" t="s">
        <v>421</v>
      </c>
      <c r="H49" s="280" t="s">
        <v>421</v>
      </c>
      <c r="I49" s="315" t="s">
        <v>421</v>
      </c>
      <c r="J49" s="471" t="s">
        <v>421</v>
      </c>
    </row>
    <row r="50" spans="1:10" ht="21" customHeight="1">
      <c r="A50" s="479" t="s">
        <v>247</v>
      </c>
      <c r="B50" s="474" t="s">
        <v>45</v>
      </c>
      <c r="C50" s="280">
        <v>1</v>
      </c>
      <c r="D50" s="280">
        <v>291</v>
      </c>
      <c r="E50" s="314">
        <v>1</v>
      </c>
      <c r="F50" s="280">
        <v>58</v>
      </c>
      <c r="G50" s="314" t="s">
        <v>421</v>
      </c>
      <c r="H50" s="280" t="s">
        <v>421</v>
      </c>
      <c r="I50" s="315" t="s">
        <v>421</v>
      </c>
      <c r="J50" s="471" t="s">
        <v>421</v>
      </c>
    </row>
    <row r="51" spans="1:10" ht="15">
      <c r="A51" s="477"/>
      <c r="B51" s="474" t="s">
        <v>46</v>
      </c>
      <c r="C51" s="280">
        <v>1</v>
      </c>
      <c r="D51" s="280">
        <v>291</v>
      </c>
      <c r="E51" s="314">
        <v>1</v>
      </c>
      <c r="F51" s="280">
        <v>58</v>
      </c>
      <c r="G51" s="315" t="s">
        <v>421</v>
      </c>
      <c r="H51" s="488" t="s">
        <v>421</v>
      </c>
      <c r="I51" s="315" t="s">
        <v>421</v>
      </c>
      <c r="J51" s="471" t="s">
        <v>421</v>
      </c>
    </row>
    <row r="52" spans="1:10" ht="15">
      <c r="A52" s="478" t="s">
        <v>248</v>
      </c>
      <c r="B52" s="474" t="s">
        <v>46</v>
      </c>
      <c r="C52" s="280">
        <v>1</v>
      </c>
      <c r="D52" s="280">
        <v>291</v>
      </c>
      <c r="E52" s="314">
        <v>1</v>
      </c>
      <c r="F52" s="280">
        <v>58</v>
      </c>
      <c r="G52" s="315" t="s">
        <v>421</v>
      </c>
      <c r="H52" s="488" t="s">
        <v>421</v>
      </c>
      <c r="I52" s="315" t="s">
        <v>421</v>
      </c>
      <c r="J52" s="471" t="s">
        <v>421</v>
      </c>
    </row>
  </sheetData>
  <mergeCells count="8">
    <mergeCell ref="A2:J2"/>
    <mergeCell ref="A3:B5"/>
    <mergeCell ref="C3:F3"/>
    <mergeCell ref="G3:J3"/>
    <mergeCell ref="C4:D4"/>
    <mergeCell ref="E4:F4"/>
    <mergeCell ref="G4:H4"/>
    <mergeCell ref="I4:J4"/>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3"/>
  <sheetViews>
    <sheetView zoomScale="90" zoomScaleNormal="90" workbookViewId="0" topLeftCell="A1"/>
  </sheetViews>
  <sheetFormatPr defaultColWidth="8.796875" defaultRowHeight="14.25"/>
  <cols>
    <col min="1" max="1" width="30.59765625" style="0" customWidth="1"/>
    <col min="2" max="2" width="3.69921875" style="0" customWidth="1"/>
    <col min="3" max="3" width="7.69921875" style="0" customWidth="1"/>
    <col min="4" max="4" width="12.69921875" style="0" customWidth="1"/>
    <col min="5" max="5" width="7.69921875" style="0" customWidth="1"/>
    <col min="6" max="6" width="12.69921875" style="0" customWidth="1"/>
    <col min="7" max="7" width="7.69921875" style="0" customWidth="1"/>
    <col min="8" max="8" width="12.69921875" style="0" customWidth="1"/>
    <col min="9" max="9" width="7.69921875" style="0" customWidth="1"/>
    <col min="10" max="10" width="12.69921875" style="0" customWidth="1"/>
    <col min="11" max="11" width="7.69921875" style="0" customWidth="1"/>
    <col min="12" max="12" width="12.69921875" style="0" customWidth="1"/>
    <col min="13" max="13" width="7.69921875" style="0" customWidth="1"/>
    <col min="14" max="14" width="12.69921875" style="0" customWidth="1"/>
  </cols>
  <sheetData>
    <row r="1" spans="1:14" ht="15">
      <c r="A1" s="509"/>
      <c r="B1" s="1"/>
      <c r="C1" s="1"/>
      <c r="D1" s="1"/>
      <c r="E1" s="1"/>
      <c r="F1" s="1"/>
      <c r="G1" s="1"/>
      <c r="H1" s="1"/>
      <c r="I1" s="1"/>
      <c r="J1" s="1"/>
      <c r="K1" s="1"/>
      <c r="L1" s="1"/>
      <c r="M1" s="1"/>
      <c r="N1" s="1"/>
    </row>
    <row r="2" spans="1:14" ht="34.5" customHeight="1">
      <c r="A2" s="756" t="s">
        <v>669</v>
      </c>
      <c r="B2" s="756"/>
      <c r="C2" s="798"/>
      <c r="D2" s="798"/>
      <c r="E2" s="798"/>
      <c r="F2" s="798"/>
      <c r="G2" s="798"/>
      <c r="H2" s="798"/>
      <c r="I2" s="798"/>
      <c r="J2" s="798"/>
      <c r="K2" s="798"/>
      <c r="L2" s="798"/>
      <c r="M2" s="798"/>
      <c r="N2" s="798"/>
    </row>
    <row r="3" spans="1:14" ht="15">
      <c r="A3" s="891" t="s">
        <v>2</v>
      </c>
      <c r="B3" s="892"/>
      <c r="C3" s="785" t="s">
        <v>670</v>
      </c>
      <c r="D3" s="884"/>
      <c r="E3" s="884"/>
      <c r="F3" s="799"/>
      <c r="G3" s="784" t="s">
        <v>671</v>
      </c>
      <c r="H3" s="784"/>
      <c r="I3" s="784"/>
      <c r="J3" s="784"/>
      <c r="K3" s="884" t="s">
        <v>672</v>
      </c>
      <c r="L3" s="884"/>
      <c r="M3" s="884"/>
      <c r="N3" s="884"/>
    </row>
    <row r="4" spans="1:14" ht="15">
      <c r="A4" s="893"/>
      <c r="B4" s="894"/>
      <c r="C4" s="784" t="s">
        <v>541</v>
      </c>
      <c r="D4" s="784"/>
      <c r="E4" s="784" t="s">
        <v>542</v>
      </c>
      <c r="F4" s="784"/>
      <c r="G4" s="784" t="s">
        <v>541</v>
      </c>
      <c r="H4" s="784"/>
      <c r="I4" s="784" t="s">
        <v>542</v>
      </c>
      <c r="J4" s="784"/>
      <c r="K4" s="784" t="s">
        <v>541</v>
      </c>
      <c r="L4" s="784"/>
      <c r="M4" s="784" t="s">
        <v>542</v>
      </c>
      <c r="N4" s="785"/>
    </row>
    <row r="5" spans="1:14" ht="33" thickBot="1">
      <c r="A5" s="895"/>
      <c r="B5" s="896"/>
      <c r="C5" s="41" t="s">
        <v>394</v>
      </c>
      <c r="D5" s="41" t="s">
        <v>419</v>
      </c>
      <c r="E5" s="41" t="s">
        <v>394</v>
      </c>
      <c r="F5" s="41" t="s">
        <v>419</v>
      </c>
      <c r="G5" s="41" t="s">
        <v>394</v>
      </c>
      <c r="H5" s="41" t="s">
        <v>419</v>
      </c>
      <c r="I5" s="41" t="s">
        <v>394</v>
      </c>
      <c r="J5" s="41" t="s">
        <v>419</v>
      </c>
      <c r="K5" s="41" t="s">
        <v>394</v>
      </c>
      <c r="L5" s="41" t="s">
        <v>419</v>
      </c>
      <c r="M5" s="41" t="s">
        <v>394</v>
      </c>
      <c r="N5" s="222" t="s">
        <v>419</v>
      </c>
    </row>
    <row r="6" spans="1:14" ht="21" customHeight="1">
      <c r="A6" s="465" t="s">
        <v>4</v>
      </c>
      <c r="B6" s="466" t="s">
        <v>45</v>
      </c>
      <c r="C6" s="494">
        <v>234</v>
      </c>
      <c r="D6" s="315">
        <v>17076</v>
      </c>
      <c r="E6" s="494">
        <v>3</v>
      </c>
      <c r="F6" s="315">
        <v>114</v>
      </c>
      <c r="G6" s="494">
        <v>616</v>
      </c>
      <c r="H6" s="315">
        <v>163453</v>
      </c>
      <c r="I6" s="494">
        <v>53</v>
      </c>
      <c r="J6" s="315">
        <v>12802</v>
      </c>
      <c r="K6" s="494">
        <v>63</v>
      </c>
      <c r="L6" s="315">
        <v>3097</v>
      </c>
      <c r="M6" s="494">
        <v>3</v>
      </c>
      <c r="N6" s="315">
        <v>730</v>
      </c>
    </row>
    <row r="7" spans="1:14" ht="15">
      <c r="A7" s="465"/>
      <c r="B7" s="466" t="s">
        <v>46</v>
      </c>
      <c r="C7" s="469">
        <v>100</v>
      </c>
      <c r="D7" s="315">
        <v>8727</v>
      </c>
      <c r="E7" s="469">
        <v>3</v>
      </c>
      <c r="F7" s="315">
        <v>114</v>
      </c>
      <c r="G7" s="469">
        <v>35</v>
      </c>
      <c r="H7" s="315">
        <v>5760</v>
      </c>
      <c r="I7" s="469" t="s">
        <v>421</v>
      </c>
      <c r="J7" s="315" t="s">
        <v>421</v>
      </c>
      <c r="K7" s="469">
        <v>21</v>
      </c>
      <c r="L7" s="315">
        <v>1094</v>
      </c>
      <c r="M7" s="469">
        <v>1</v>
      </c>
      <c r="N7" s="315">
        <v>169</v>
      </c>
    </row>
    <row r="8" spans="1:14" ht="15">
      <c r="A8" s="465"/>
      <c r="B8" s="466" t="s">
        <v>47</v>
      </c>
      <c r="C8" s="469">
        <v>134</v>
      </c>
      <c r="D8" s="315">
        <v>8349</v>
      </c>
      <c r="E8" s="469" t="s">
        <v>421</v>
      </c>
      <c r="F8" s="315" t="s">
        <v>421</v>
      </c>
      <c r="G8" s="469">
        <v>581</v>
      </c>
      <c r="H8" s="315">
        <v>157693</v>
      </c>
      <c r="I8" s="469">
        <v>53</v>
      </c>
      <c r="J8" s="315">
        <v>12802</v>
      </c>
      <c r="K8" s="469">
        <v>42</v>
      </c>
      <c r="L8" s="315">
        <v>2003</v>
      </c>
      <c r="M8" s="469">
        <v>2</v>
      </c>
      <c r="N8" s="315">
        <v>561</v>
      </c>
    </row>
    <row r="9" spans="1:14" ht="21" customHeight="1">
      <c r="A9" s="465" t="s">
        <v>48</v>
      </c>
      <c r="B9" s="466" t="s">
        <v>45</v>
      </c>
      <c r="C9" s="469">
        <v>43</v>
      </c>
      <c r="D9" s="315">
        <v>3322</v>
      </c>
      <c r="E9" s="469">
        <v>2</v>
      </c>
      <c r="F9" s="315">
        <v>53</v>
      </c>
      <c r="G9" s="469">
        <v>146</v>
      </c>
      <c r="H9" s="315">
        <v>78936</v>
      </c>
      <c r="I9" s="469">
        <v>28</v>
      </c>
      <c r="J9" s="315">
        <v>7232</v>
      </c>
      <c r="K9" s="469">
        <v>11</v>
      </c>
      <c r="L9" s="315">
        <v>647</v>
      </c>
      <c r="M9" s="469" t="s">
        <v>421</v>
      </c>
      <c r="N9" s="315" t="s">
        <v>421</v>
      </c>
    </row>
    <row r="10" spans="1:14" ht="15">
      <c r="A10" s="477"/>
      <c r="B10" s="474" t="s">
        <v>46</v>
      </c>
      <c r="C10" s="475">
        <v>21</v>
      </c>
      <c r="D10" s="314">
        <v>1976</v>
      </c>
      <c r="E10" s="475">
        <v>2</v>
      </c>
      <c r="F10" s="314">
        <v>53</v>
      </c>
      <c r="G10" s="475">
        <v>6</v>
      </c>
      <c r="H10" s="314">
        <v>2362</v>
      </c>
      <c r="I10" s="475" t="s">
        <v>421</v>
      </c>
      <c r="J10" s="314" t="s">
        <v>421</v>
      </c>
      <c r="K10" s="475">
        <v>4</v>
      </c>
      <c r="L10" s="314">
        <v>323</v>
      </c>
      <c r="M10" s="475" t="s">
        <v>421</v>
      </c>
      <c r="N10" s="314" t="s">
        <v>421</v>
      </c>
    </row>
    <row r="11" spans="1:14" ht="15">
      <c r="A11" s="477"/>
      <c r="B11" s="474" t="s">
        <v>47</v>
      </c>
      <c r="C11" s="475">
        <v>22</v>
      </c>
      <c r="D11" s="314">
        <v>1346</v>
      </c>
      <c r="E11" s="475" t="s">
        <v>421</v>
      </c>
      <c r="F11" s="314" t="s">
        <v>421</v>
      </c>
      <c r="G11" s="475">
        <v>140</v>
      </c>
      <c r="H11" s="314">
        <v>76574</v>
      </c>
      <c r="I11" s="475">
        <v>28</v>
      </c>
      <c r="J11" s="314">
        <v>7232</v>
      </c>
      <c r="K11" s="475">
        <v>7</v>
      </c>
      <c r="L11" s="314">
        <v>324</v>
      </c>
      <c r="M11" s="280" t="s">
        <v>421</v>
      </c>
      <c r="N11" s="502" t="s">
        <v>421</v>
      </c>
    </row>
    <row r="12" spans="1:14" ht="21" customHeight="1">
      <c r="A12" s="476" t="s">
        <v>49</v>
      </c>
      <c r="B12" s="474" t="s">
        <v>45</v>
      </c>
      <c r="C12" s="475">
        <v>18</v>
      </c>
      <c r="D12" s="314">
        <v>1311</v>
      </c>
      <c r="E12" s="475" t="s">
        <v>421</v>
      </c>
      <c r="F12" s="314" t="s">
        <v>421</v>
      </c>
      <c r="G12" s="475">
        <v>75</v>
      </c>
      <c r="H12" s="314">
        <v>44662</v>
      </c>
      <c r="I12" s="475">
        <v>14</v>
      </c>
      <c r="J12" s="314">
        <v>2915</v>
      </c>
      <c r="K12" s="475">
        <v>7</v>
      </c>
      <c r="L12" s="314">
        <v>471</v>
      </c>
      <c r="M12" s="280" t="s">
        <v>421</v>
      </c>
      <c r="N12" s="502" t="s">
        <v>421</v>
      </c>
    </row>
    <row r="13" spans="1:14" ht="15">
      <c r="A13" s="477"/>
      <c r="B13" s="474" t="s">
        <v>46</v>
      </c>
      <c r="C13" s="475">
        <v>4</v>
      </c>
      <c r="D13" s="314">
        <v>529</v>
      </c>
      <c r="E13" s="475" t="s">
        <v>421</v>
      </c>
      <c r="F13" s="314" t="s">
        <v>421</v>
      </c>
      <c r="G13" s="475">
        <v>2</v>
      </c>
      <c r="H13" s="475">
        <v>87</v>
      </c>
      <c r="I13" s="475" t="s">
        <v>421</v>
      </c>
      <c r="J13" s="314" t="s">
        <v>421</v>
      </c>
      <c r="K13" s="475">
        <v>3</v>
      </c>
      <c r="L13" s="314">
        <v>245</v>
      </c>
      <c r="M13" s="280" t="s">
        <v>421</v>
      </c>
      <c r="N13" s="502" t="s">
        <v>421</v>
      </c>
    </row>
    <row r="14" spans="1:14" ht="15">
      <c r="A14" s="477"/>
      <c r="B14" s="474" t="s">
        <v>47</v>
      </c>
      <c r="C14" s="475">
        <v>14</v>
      </c>
      <c r="D14" s="314">
        <v>782</v>
      </c>
      <c r="E14" s="475" t="s">
        <v>421</v>
      </c>
      <c r="F14" s="314" t="s">
        <v>421</v>
      </c>
      <c r="G14" s="475">
        <v>73</v>
      </c>
      <c r="H14" s="314">
        <v>44575</v>
      </c>
      <c r="I14" s="475">
        <v>14</v>
      </c>
      <c r="J14" s="314">
        <v>2915</v>
      </c>
      <c r="K14" s="475">
        <v>4</v>
      </c>
      <c r="L14" s="314">
        <v>226</v>
      </c>
      <c r="M14" s="280" t="s">
        <v>421</v>
      </c>
      <c r="N14" s="502" t="s">
        <v>421</v>
      </c>
    </row>
    <row r="15" spans="1:14" ht="15">
      <c r="A15" s="478" t="s">
        <v>579</v>
      </c>
      <c r="B15" s="474" t="s">
        <v>46</v>
      </c>
      <c r="C15" s="475">
        <v>2</v>
      </c>
      <c r="D15" s="314">
        <v>428</v>
      </c>
      <c r="E15" s="475" t="s">
        <v>421</v>
      </c>
      <c r="F15" s="314" t="s">
        <v>421</v>
      </c>
      <c r="G15" s="475">
        <v>1</v>
      </c>
      <c r="H15" s="475">
        <v>15</v>
      </c>
      <c r="I15" s="475" t="s">
        <v>421</v>
      </c>
      <c r="J15" s="475" t="s">
        <v>421</v>
      </c>
      <c r="K15" s="475">
        <v>3</v>
      </c>
      <c r="L15" s="314">
        <v>245</v>
      </c>
      <c r="M15" s="280" t="s">
        <v>421</v>
      </c>
      <c r="N15" s="502" t="s">
        <v>421</v>
      </c>
    </row>
    <row r="16" spans="1:14" ht="15">
      <c r="A16" s="478" t="s">
        <v>606</v>
      </c>
      <c r="B16" s="474" t="s">
        <v>46</v>
      </c>
      <c r="C16" s="475">
        <v>2</v>
      </c>
      <c r="D16" s="314">
        <v>101</v>
      </c>
      <c r="E16" s="280" t="s">
        <v>421</v>
      </c>
      <c r="F16" s="314" t="s">
        <v>421</v>
      </c>
      <c r="G16" s="280">
        <v>1</v>
      </c>
      <c r="H16" s="280">
        <v>72</v>
      </c>
      <c r="I16" s="475" t="s">
        <v>421</v>
      </c>
      <c r="J16" s="314" t="s">
        <v>421</v>
      </c>
      <c r="K16" s="475" t="s">
        <v>421</v>
      </c>
      <c r="L16" s="314" t="s">
        <v>421</v>
      </c>
      <c r="M16" s="280" t="s">
        <v>421</v>
      </c>
      <c r="N16" s="502" t="s">
        <v>421</v>
      </c>
    </row>
    <row r="17" spans="1:14" ht="15">
      <c r="A17" s="478" t="s">
        <v>607</v>
      </c>
      <c r="B17" s="474" t="s">
        <v>47</v>
      </c>
      <c r="C17" s="475">
        <v>6</v>
      </c>
      <c r="D17" s="314">
        <v>262</v>
      </c>
      <c r="E17" s="280" t="s">
        <v>421</v>
      </c>
      <c r="F17" s="314" t="s">
        <v>421</v>
      </c>
      <c r="G17" s="475">
        <v>12</v>
      </c>
      <c r="H17" s="314">
        <v>856</v>
      </c>
      <c r="I17" s="475">
        <v>1</v>
      </c>
      <c r="J17" s="314">
        <v>112</v>
      </c>
      <c r="K17" s="475">
        <v>1</v>
      </c>
      <c r="L17" s="314">
        <v>22</v>
      </c>
      <c r="M17" s="280" t="s">
        <v>421</v>
      </c>
      <c r="N17" s="502" t="s">
        <v>421</v>
      </c>
    </row>
    <row r="18" spans="1:14" ht="15">
      <c r="A18" s="478" t="s">
        <v>673</v>
      </c>
      <c r="B18" s="474" t="s">
        <v>47</v>
      </c>
      <c r="C18" s="475" t="s">
        <v>421</v>
      </c>
      <c r="D18" s="314" t="s">
        <v>421</v>
      </c>
      <c r="E18" s="280" t="s">
        <v>421</v>
      </c>
      <c r="F18" s="314" t="s">
        <v>421</v>
      </c>
      <c r="G18" s="475">
        <v>3</v>
      </c>
      <c r="H18" s="314">
        <v>4956</v>
      </c>
      <c r="I18" s="475" t="s">
        <v>421</v>
      </c>
      <c r="J18" s="314" t="s">
        <v>421</v>
      </c>
      <c r="K18" s="475" t="s">
        <v>421</v>
      </c>
      <c r="L18" s="314" t="s">
        <v>421</v>
      </c>
      <c r="M18" s="280" t="s">
        <v>421</v>
      </c>
      <c r="N18" s="502" t="s">
        <v>421</v>
      </c>
    </row>
    <row r="19" spans="1:14" ht="15">
      <c r="A19" s="478" t="s">
        <v>603</v>
      </c>
      <c r="B19" s="474" t="s">
        <v>47</v>
      </c>
      <c r="C19" s="475" t="s">
        <v>421</v>
      </c>
      <c r="D19" s="314" t="s">
        <v>421</v>
      </c>
      <c r="E19" s="475" t="s">
        <v>421</v>
      </c>
      <c r="F19" s="314" t="s">
        <v>421</v>
      </c>
      <c r="G19" s="475">
        <v>4</v>
      </c>
      <c r="H19" s="314">
        <v>394</v>
      </c>
      <c r="I19" s="475" t="s">
        <v>421</v>
      </c>
      <c r="J19" s="314" t="s">
        <v>421</v>
      </c>
      <c r="K19" s="475" t="s">
        <v>421</v>
      </c>
      <c r="L19" s="314" t="s">
        <v>421</v>
      </c>
      <c r="M19" s="280" t="s">
        <v>421</v>
      </c>
      <c r="N19" s="502" t="s">
        <v>421</v>
      </c>
    </row>
    <row r="20" spans="1:14" ht="15">
      <c r="A20" s="478" t="s">
        <v>55</v>
      </c>
      <c r="B20" s="474" t="s">
        <v>47</v>
      </c>
      <c r="C20" s="475">
        <v>1</v>
      </c>
      <c r="D20" s="314">
        <v>84</v>
      </c>
      <c r="E20" s="475" t="s">
        <v>421</v>
      </c>
      <c r="F20" s="314" t="s">
        <v>421</v>
      </c>
      <c r="G20" s="475">
        <v>1</v>
      </c>
      <c r="H20" s="314">
        <v>108</v>
      </c>
      <c r="I20" s="475" t="s">
        <v>421</v>
      </c>
      <c r="J20" s="314" t="s">
        <v>421</v>
      </c>
      <c r="K20" s="475" t="s">
        <v>421</v>
      </c>
      <c r="L20" s="314" t="s">
        <v>421</v>
      </c>
      <c r="M20" s="280" t="s">
        <v>421</v>
      </c>
      <c r="N20" s="502" t="s">
        <v>421</v>
      </c>
    </row>
    <row r="21" spans="1:14" ht="15">
      <c r="A21" s="478" t="s">
        <v>674</v>
      </c>
      <c r="B21" s="474" t="s">
        <v>47</v>
      </c>
      <c r="C21" s="475" t="s">
        <v>421</v>
      </c>
      <c r="D21" s="314" t="s">
        <v>421</v>
      </c>
      <c r="E21" s="280" t="s">
        <v>421</v>
      </c>
      <c r="F21" s="314" t="s">
        <v>421</v>
      </c>
      <c r="G21" s="475">
        <v>2</v>
      </c>
      <c r="H21" s="314">
        <v>238</v>
      </c>
      <c r="I21" s="475">
        <v>1</v>
      </c>
      <c r="J21" s="475">
        <v>222</v>
      </c>
      <c r="K21" s="475" t="s">
        <v>421</v>
      </c>
      <c r="L21" s="314" t="s">
        <v>421</v>
      </c>
      <c r="M21" s="280" t="s">
        <v>421</v>
      </c>
      <c r="N21" s="502" t="s">
        <v>421</v>
      </c>
    </row>
    <row r="22" spans="1:14" ht="15">
      <c r="A22" s="478" t="s">
        <v>675</v>
      </c>
      <c r="B22" s="474" t="s">
        <v>47</v>
      </c>
      <c r="C22" s="475" t="s">
        <v>421</v>
      </c>
      <c r="D22" s="314" t="s">
        <v>421</v>
      </c>
      <c r="E22" s="280" t="s">
        <v>421</v>
      </c>
      <c r="F22" s="314" t="s">
        <v>421</v>
      </c>
      <c r="G22" s="475">
        <v>2</v>
      </c>
      <c r="H22" s="314">
        <v>163</v>
      </c>
      <c r="I22" s="475">
        <v>1</v>
      </c>
      <c r="J22" s="314">
        <v>180</v>
      </c>
      <c r="K22" s="475">
        <v>1</v>
      </c>
      <c r="L22" s="314">
        <v>96</v>
      </c>
      <c r="M22" s="280" t="s">
        <v>421</v>
      </c>
      <c r="N22" s="502" t="s">
        <v>421</v>
      </c>
    </row>
    <row r="23" spans="1:14" ht="15">
      <c r="A23" s="478" t="s">
        <v>676</v>
      </c>
      <c r="B23" s="474" t="s">
        <v>47</v>
      </c>
      <c r="C23" s="475" t="s">
        <v>421</v>
      </c>
      <c r="D23" s="314" t="s">
        <v>421</v>
      </c>
      <c r="E23" s="280" t="s">
        <v>421</v>
      </c>
      <c r="F23" s="314" t="s">
        <v>421</v>
      </c>
      <c r="G23" s="475">
        <v>3</v>
      </c>
      <c r="H23" s="314">
        <v>800</v>
      </c>
      <c r="I23" s="475" t="s">
        <v>421</v>
      </c>
      <c r="J23" s="475" t="s">
        <v>421</v>
      </c>
      <c r="K23" s="475" t="s">
        <v>421</v>
      </c>
      <c r="L23" s="314" t="s">
        <v>421</v>
      </c>
      <c r="M23" s="280" t="s">
        <v>421</v>
      </c>
      <c r="N23" s="502" t="s">
        <v>421</v>
      </c>
    </row>
    <row r="24" spans="1:14" ht="15">
      <c r="A24" s="478" t="s">
        <v>579</v>
      </c>
      <c r="B24" s="474" t="s">
        <v>47</v>
      </c>
      <c r="C24" s="475" t="s">
        <v>421</v>
      </c>
      <c r="D24" s="314" t="s">
        <v>421</v>
      </c>
      <c r="E24" s="280" t="s">
        <v>421</v>
      </c>
      <c r="F24" s="314" t="s">
        <v>421</v>
      </c>
      <c r="G24" s="475">
        <v>18</v>
      </c>
      <c r="H24" s="314">
        <v>29678</v>
      </c>
      <c r="I24" s="475">
        <v>2</v>
      </c>
      <c r="J24" s="314">
        <v>445</v>
      </c>
      <c r="K24" s="475" t="s">
        <v>421</v>
      </c>
      <c r="L24" s="314" t="s">
        <v>421</v>
      </c>
      <c r="M24" s="280" t="s">
        <v>421</v>
      </c>
      <c r="N24" s="502" t="s">
        <v>421</v>
      </c>
    </row>
    <row r="25" spans="1:14" ht="15">
      <c r="A25" s="478" t="s">
        <v>608</v>
      </c>
      <c r="B25" s="474" t="s">
        <v>47</v>
      </c>
      <c r="C25" s="475" t="s">
        <v>421</v>
      </c>
      <c r="D25" s="314" t="s">
        <v>421</v>
      </c>
      <c r="E25" s="280" t="s">
        <v>421</v>
      </c>
      <c r="F25" s="314" t="s">
        <v>421</v>
      </c>
      <c r="G25" s="475">
        <v>4</v>
      </c>
      <c r="H25" s="314">
        <v>694</v>
      </c>
      <c r="I25" s="475">
        <v>2</v>
      </c>
      <c r="J25" s="475">
        <v>499</v>
      </c>
      <c r="K25" s="475">
        <v>1</v>
      </c>
      <c r="L25" s="314">
        <v>48</v>
      </c>
      <c r="M25" s="280" t="s">
        <v>421</v>
      </c>
      <c r="N25" s="502" t="s">
        <v>421</v>
      </c>
    </row>
    <row r="26" spans="1:14" ht="15">
      <c r="A26" s="478" t="s">
        <v>677</v>
      </c>
      <c r="B26" s="474" t="s">
        <v>47</v>
      </c>
      <c r="C26" s="475">
        <v>1</v>
      </c>
      <c r="D26" s="314">
        <v>105</v>
      </c>
      <c r="E26" s="280" t="s">
        <v>421</v>
      </c>
      <c r="F26" s="314" t="s">
        <v>421</v>
      </c>
      <c r="G26" s="475">
        <v>1</v>
      </c>
      <c r="H26" s="314">
        <v>36</v>
      </c>
      <c r="I26" s="475" t="s">
        <v>421</v>
      </c>
      <c r="J26" s="475" t="s">
        <v>421</v>
      </c>
      <c r="K26" s="475" t="s">
        <v>421</v>
      </c>
      <c r="L26" s="314" t="s">
        <v>421</v>
      </c>
      <c r="M26" s="280" t="s">
        <v>421</v>
      </c>
      <c r="N26" s="502" t="s">
        <v>421</v>
      </c>
    </row>
    <row r="27" spans="1:14" ht="15">
      <c r="A27" s="478" t="s">
        <v>678</v>
      </c>
      <c r="B27" s="474" t="s">
        <v>47</v>
      </c>
      <c r="C27" s="475" t="s">
        <v>421</v>
      </c>
      <c r="D27" s="314" t="s">
        <v>421</v>
      </c>
      <c r="E27" s="280" t="s">
        <v>421</v>
      </c>
      <c r="F27" s="314" t="s">
        <v>421</v>
      </c>
      <c r="G27" s="475">
        <v>4</v>
      </c>
      <c r="H27" s="314">
        <v>2054</v>
      </c>
      <c r="I27" s="475" t="s">
        <v>421</v>
      </c>
      <c r="J27" s="475" t="s">
        <v>421</v>
      </c>
      <c r="K27" s="475" t="s">
        <v>421</v>
      </c>
      <c r="L27" s="314" t="s">
        <v>421</v>
      </c>
      <c r="M27" s="280" t="s">
        <v>421</v>
      </c>
      <c r="N27" s="502" t="s">
        <v>421</v>
      </c>
    </row>
    <row r="28" spans="1:14" ht="15">
      <c r="A28" s="510" t="s">
        <v>679</v>
      </c>
      <c r="B28" s="474" t="s">
        <v>47</v>
      </c>
      <c r="C28" s="475" t="s">
        <v>421</v>
      </c>
      <c r="D28" s="314" t="s">
        <v>421</v>
      </c>
      <c r="E28" s="280" t="s">
        <v>421</v>
      </c>
      <c r="F28" s="314" t="s">
        <v>421</v>
      </c>
      <c r="G28" s="475">
        <v>2</v>
      </c>
      <c r="H28" s="314">
        <v>388</v>
      </c>
      <c r="I28" s="475" t="s">
        <v>421</v>
      </c>
      <c r="J28" s="475" t="s">
        <v>421</v>
      </c>
      <c r="K28" s="475">
        <v>1</v>
      </c>
      <c r="L28" s="314">
        <v>60</v>
      </c>
      <c r="M28" s="280" t="s">
        <v>421</v>
      </c>
      <c r="N28" s="502" t="s">
        <v>421</v>
      </c>
    </row>
    <row r="29" spans="1:14" ht="15">
      <c r="A29" s="510" t="s">
        <v>680</v>
      </c>
      <c r="B29" s="474" t="s">
        <v>47</v>
      </c>
      <c r="C29" s="475" t="s">
        <v>421</v>
      </c>
      <c r="D29" s="314" t="s">
        <v>421</v>
      </c>
      <c r="E29" s="280" t="s">
        <v>421</v>
      </c>
      <c r="F29" s="314" t="s">
        <v>421</v>
      </c>
      <c r="G29" s="475">
        <v>3</v>
      </c>
      <c r="H29" s="314">
        <v>759</v>
      </c>
      <c r="I29" s="475">
        <v>2</v>
      </c>
      <c r="J29" s="475">
        <v>529</v>
      </c>
      <c r="K29" s="475" t="s">
        <v>421</v>
      </c>
      <c r="L29" s="314" t="s">
        <v>421</v>
      </c>
      <c r="M29" s="280" t="s">
        <v>421</v>
      </c>
      <c r="N29" s="502" t="s">
        <v>421</v>
      </c>
    </row>
    <row r="30" spans="1:14" ht="15">
      <c r="A30" s="510" t="s">
        <v>606</v>
      </c>
      <c r="B30" s="474" t="s">
        <v>47</v>
      </c>
      <c r="C30" s="475">
        <v>4</v>
      </c>
      <c r="D30" s="314">
        <v>208</v>
      </c>
      <c r="E30" s="280" t="s">
        <v>421</v>
      </c>
      <c r="F30" s="314" t="s">
        <v>421</v>
      </c>
      <c r="G30" s="475">
        <v>2</v>
      </c>
      <c r="H30" s="314">
        <v>140</v>
      </c>
      <c r="I30" s="475">
        <v>1</v>
      </c>
      <c r="J30" s="475">
        <v>102</v>
      </c>
      <c r="K30" s="475" t="s">
        <v>421</v>
      </c>
      <c r="L30" s="314" t="s">
        <v>421</v>
      </c>
      <c r="M30" s="280" t="s">
        <v>421</v>
      </c>
      <c r="N30" s="502" t="s">
        <v>421</v>
      </c>
    </row>
    <row r="31" spans="1:14" ht="15">
      <c r="A31" s="510" t="s">
        <v>609</v>
      </c>
      <c r="B31" s="474" t="s">
        <v>47</v>
      </c>
      <c r="C31" s="475" t="s">
        <v>421</v>
      </c>
      <c r="D31" s="314" t="s">
        <v>421</v>
      </c>
      <c r="E31" s="280" t="s">
        <v>421</v>
      </c>
      <c r="F31" s="314" t="s">
        <v>421</v>
      </c>
      <c r="G31" s="475">
        <v>3</v>
      </c>
      <c r="H31" s="314">
        <v>641</v>
      </c>
      <c r="I31" s="475">
        <v>1</v>
      </c>
      <c r="J31" s="475">
        <v>416</v>
      </c>
      <c r="K31" s="475" t="s">
        <v>421</v>
      </c>
      <c r="L31" s="314" t="s">
        <v>421</v>
      </c>
      <c r="M31" s="280" t="s">
        <v>421</v>
      </c>
      <c r="N31" s="502" t="s">
        <v>421</v>
      </c>
    </row>
    <row r="32" spans="1:14" ht="15">
      <c r="A32" s="510" t="s">
        <v>650</v>
      </c>
      <c r="B32" s="474" t="s">
        <v>47</v>
      </c>
      <c r="C32" s="475" t="s">
        <v>421</v>
      </c>
      <c r="D32" s="314" t="s">
        <v>421</v>
      </c>
      <c r="E32" s="280" t="s">
        <v>421</v>
      </c>
      <c r="F32" s="314" t="s">
        <v>421</v>
      </c>
      <c r="G32" s="475">
        <v>6</v>
      </c>
      <c r="H32" s="314">
        <v>2456</v>
      </c>
      <c r="I32" s="475">
        <v>2</v>
      </c>
      <c r="J32" s="475">
        <v>346</v>
      </c>
      <c r="K32" s="475" t="s">
        <v>421</v>
      </c>
      <c r="L32" s="314" t="s">
        <v>421</v>
      </c>
      <c r="M32" s="280" t="s">
        <v>421</v>
      </c>
      <c r="N32" s="502" t="s">
        <v>421</v>
      </c>
    </row>
    <row r="33" spans="1:14" ht="15">
      <c r="A33" s="510" t="s">
        <v>681</v>
      </c>
      <c r="B33" s="474" t="s">
        <v>47</v>
      </c>
      <c r="C33" s="475">
        <v>2</v>
      </c>
      <c r="D33" s="314">
        <v>123</v>
      </c>
      <c r="E33" s="280" t="s">
        <v>421</v>
      </c>
      <c r="F33" s="314" t="s">
        <v>421</v>
      </c>
      <c r="G33" s="475">
        <v>3</v>
      </c>
      <c r="H33" s="314">
        <v>214</v>
      </c>
      <c r="I33" s="475">
        <v>1</v>
      </c>
      <c r="J33" s="475">
        <v>64</v>
      </c>
      <c r="K33" s="475" t="s">
        <v>421</v>
      </c>
      <c r="L33" s="314" t="s">
        <v>421</v>
      </c>
      <c r="M33" s="280" t="s">
        <v>421</v>
      </c>
      <c r="N33" s="502" t="s">
        <v>421</v>
      </c>
    </row>
    <row r="34" spans="1:14" ht="21" customHeight="1">
      <c r="A34" s="476" t="s">
        <v>67</v>
      </c>
      <c r="B34" s="474" t="s">
        <v>45</v>
      </c>
      <c r="C34" s="475">
        <v>8</v>
      </c>
      <c r="D34" s="314">
        <v>489</v>
      </c>
      <c r="E34" s="475" t="s">
        <v>421</v>
      </c>
      <c r="F34" s="314" t="s">
        <v>421</v>
      </c>
      <c r="G34" s="475">
        <v>22</v>
      </c>
      <c r="H34" s="314">
        <v>9424</v>
      </c>
      <c r="I34" s="475">
        <v>7</v>
      </c>
      <c r="J34" s="314">
        <v>2842</v>
      </c>
      <c r="K34" s="475" t="s">
        <v>421</v>
      </c>
      <c r="L34" s="314" t="s">
        <v>421</v>
      </c>
      <c r="M34" s="280" t="s">
        <v>421</v>
      </c>
      <c r="N34" s="502" t="s">
        <v>421</v>
      </c>
    </row>
    <row r="35" spans="1:14" ht="15">
      <c r="A35" s="477"/>
      <c r="B35" s="474" t="s">
        <v>46</v>
      </c>
      <c r="C35" s="475">
        <v>4</v>
      </c>
      <c r="D35" s="314">
        <v>199</v>
      </c>
      <c r="E35" s="475" t="s">
        <v>421</v>
      </c>
      <c r="F35" s="314" t="s">
        <v>421</v>
      </c>
      <c r="G35" s="475">
        <v>3</v>
      </c>
      <c r="H35" s="475">
        <v>2222</v>
      </c>
      <c r="I35" s="475" t="s">
        <v>421</v>
      </c>
      <c r="J35" s="475" t="s">
        <v>421</v>
      </c>
      <c r="K35" s="475" t="s">
        <v>421</v>
      </c>
      <c r="L35" s="314" t="s">
        <v>421</v>
      </c>
      <c r="M35" s="280" t="s">
        <v>421</v>
      </c>
      <c r="N35" s="502" t="s">
        <v>421</v>
      </c>
    </row>
    <row r="36" spans="1:14" ht="15">
      <c r="A36" s="477"/>
      <c r="B36" s="474" t="s">
        <v>47</v>
      </c>
      <c r="C36" s="475">
        <v>4</v>
      </c>
      <c r="D36" s="314">
        <v>290</v>
      </c>
      <c r="E36" s="475" t="s">
        <v>421</v>
      </c>
      <c r="F36" s="314" t="s">
        <v>421</v>
      </c>
      <c r="G36" s="475">
        <v>19</v>
      </c>
      <c r="H36" s="314">
        <v>7202</v>
      </c>
      <c r="I36" s="475">
        <v>7</v>
      </c>
      <c r="J36" s="314">
        <v>2842</v>
      </c>
      <c r="K36" s="475" t="s">
        <v>421</v>
      </c>
      <c r="L36" s="314" t="s">
        <v>421</v>
      </c>
      <c r="M36" s="280" t="s">
        <v>421</v>
      </c>
      <c r="N36" s="502" t="s">
        <v>421</v>
      </c>
    </row>
    <row r="37" spans="1:14" ht="15">
      <c r="A37" s="478" t="s">
        <v>682</v>
      </c>
      <c r="B37" s="474" t="s">
        <v>47</v>
      </c>
      <c r="C37" s="475" t="s">
        <v>421</v>
      </c>
      <c r="D37" s="314" t="s">
        <v>421</v>
      </c>
      <c r="E37" s="280" t="s">
        <v>421</v>
      </c>
      <c r="F37" s="314" t="s">
        <v>421</v>
      </c>
      <c r="G37" s="475">
        <v>2</v>
      </c>
      <c r="H37" s="314">
        <v>252</v>
      </c>
      <c r="I37" s="475" t="s">
        <v>421</v>
      </c>
      <c r="J37" s="475" t="s">
        <v>421</v>
      </c>
      <c r="K37" s="475" t="s">
        <v>421</v>
      </c>
      <c r="L37" s="314" t="s">
        <v>421</v>
      </c>
      <c r="M37" s="280" t="s">
        <v>421</v>
      </c>
      <c r="N37" s="502" t="s">
        <v>421</v>
      </c>
    </row>
    <row r="38" spans="1:14" ht="15">
      <c r="A38" s="478" t="s">
        <v>683</v>
      </c>
      <c r="B38" s="474" t="s">
        <v>47</v>
      </c>
      <c r="C38" s="475">
        <v>1</v>
      </c>
      <c r="D38" s="314">
        <v>77</v>
      </c>
      <c r="E38" s="280" t="s">
        <v>421</v>
      </c>
      <c r="F38" s="314" t="s">
        <v>421</v>
      </c>
      <c r="G38" s="475">
        <v>2</v>
      </c>
      <c r="H38" s="314">
        <v>931</v>
      </c>
      <c r="I38" s="475">
        <v>3</v>
      </c>
      <c r="J38" s="314">
        <v>1861</v>
      </c>
      <c r="K38" s="475" t="s">
        <v>421</v>
      </c>
      <c r="L38" s="314" t="s">
        <v>421</v>
      </c>
      <c r="M38" s="280" t="s">
        <v>421</v>
      </c>
      <c r="N38" s="502" t="s">
        <v>421</v>
      </c>
    </row>
    <row r="39" spans="1:14" ht="15">
      <c r="A39" s="478" t="s">
        <v>684</v>
      </c>
      <c r="B39" s="474" t="s">
        <v>47</v>
      </c>
      <c r="C39" s="475">
        <v>2</v>
      </c>
      <c r="D39" s="314">
        <v>147</v>
      </c>
      <c r="E39" s="280" t="s">
        <v>421</v>
      </c>
      <c r="F39" s="314" t="s">
        <v>421</v>
      </c>
      <c r="G39" s="475">
        <v>5</v>
      </c>
      <c r="H39" s="314">
        <v>2643</v>
      </c>
      <c r="I39" s="475">
        <v>3</v>
      </c>
      <c r="J39" s="314">
        <v>918</v>
      </c>
      <c r="K39" s="475" t="s">
        <v>421</v>
      </c>
      <c r="L39" s="314" t="s">
        <v>421</v>
      </c>
      <c r="M39" s="280" t="s">
        <v>421</v>
      </c>
      <c r="N39" s="502" t="s">
        <v>421</v>
      </c>
    </row>
    <row r="40" spans="1:14" ht="15">
      <c r="A40" s="478" t="s">
        <v>610</v>
      </c>
      <c r="B40" s="474" t="s">
        <v>45</v>
      </c>
      <c r="C40" s="475">
        <v>5</v>
      </c>
      <c r="D40" s="314">
        <v>265</v>
      </c>
      <c r="E40" s="475" t="s">
        <v>421</v>
      </c>
      <c r="F40" s="314" t="s">
        <v>421</v>
      </c>
      <c r="G40" s="475">
        <v>9</v>
      </c>
      <c r="H40" s="314">
        <v>4557</v>
      </c>
      <c r="I40" s="475">
        <v>1</v>
      </c>
      <c r="J40" s="475">
        <v>63</v>
      </c>
      <c r="K40" s="475" t="s">
        <v>421</v>
      </c>
      <c r="L40" s="314" t="s">
        <v>421</v>
      </c>
      <c r="M40" s="280" t="s">
        <v>421</v>
      </c>
      <c r="N40" s="502" t="s">
        <v>421</v>
      </c>
    </row>
    <row r="41" spans="1:14" ht="15">
      <c r="A41" s="478"/>
      <c r="B41" s="474" t="s">
        <v>46</v>
      </c>
      <c r="C41" s="475">
        <v>4</v>
      </c>
      <c r="D41" s="314">
        <v>199</v>
      </c>
      <c r="E41" s="475" t="s">
        <v>421</v>
      </c>
      <c r="F41" s="314" t="s">
        <v>421</v>
      </c>
      <c r="G41" s="475">
        <v>3</v>
      </c>
      <c r="H41" s="475">
        <v>2222</v>
      </c>
      <c r="I41" s="475" t="s">
        <v>421</v>
      </c>
      <c r="J41" s="475" t="s">
        <v>421</v>
      </c>
      <c r="K41" s="475" t="s">
        <v>421</v>
      </c>
      <c r="L41" s="314" t="s">
        <v>421</v>
      </c>
      <c r="M41" s="280" t="s">
        <v>421</v>
      </c>
      <c r="N41" s="502" t="s">
        <v>421</v>
      </c>
    </row>
    <row r="42" spans="1:14" ht="15">
      <c r="A42" s="478"/>
      <c r="B42" s="474" t="s">
        <v>47</v>
      </c>
      <c r="C42" s="475">
        <v>1</v>
      </c>
      <c r="D42" s="314">
        <v>66</v>
      </c>
      <c r="E42" s="280" t="s">
        <v>421</v>
      </c>
      <c r="F42" s="314" t="s">
        <v>421</v>
      </c>
      <c r="G42" s="475">
        <v>6</v>
      </c>
      <c r="H42" s="314">
        <v>2335</v>
      </c>
      <c r="I42" s="475">
        <v>1</v>
      </c>
      <c r="J42" s="475">
        <v>63</v>
      </c>
      <c r="K42" s="475" t="s">
        <v>421</v>
      </c>
      <c r="L42" s="314" t="s">
        <v>421</v>
      </c>
      <c r="M42" s="280" t="s">
        <v>421</v>
      </c>
      <c r="N42" s="502" t="s">
        <v>421</v>
      </c>
    </row>
    <row r="43" spans="1:14" ht="15">
      <c r="A43" s="478" t="s">
        <v>685</v>
      </c>
      <c r="B43" s="474" t="s">
        <v>47</v>
      </c>
      <c r="C43" s="475" t="s">
        <v>421</v>
      </c>
      <c r="D43" s="314" t="s">
        <v>421</v>
      </c>
      <c r="E43" s="280" t="s">
        <v>421</v>
      </c>
      <c r="F43" s="314" t="s">
        <v>421</v>
      </c>
      <c r="G43" s="475">
        <v>3</v>
      </c>
      <c r="H43" s="314">
        <v>895</v>
      </c>
      <c r="I43" s="475" t="s">
        <v>421</v>
      </c>
      <c r="J43" s="475" t="s">
        <v>421</v>
      </c>
      <c r="K43" s="475" t="s">
        <v>421</v>
      </c>
      <c r="L43" s="314" t="s">
        <v>421</v>
      </c>
      <c r="M43" s="280" t="s">
        <v>421</v>
      </c>
      <c r="N43" s="502" t="s">
        <v>421</v>
      </c>
    </row>
    <row r="44" spans="1:14" ht="15">
      <c r="A44" s="478" t="s">
        <v>686</v>
      </c>
      <c r="B44" s="474" t="s">
        <v>47</v>
      </c>
      <c r="C44" s="475" t="s">
        <v>421</v>
      </c>
      <c r="D44" s="314" t="s">
        <v>421</v>
      </c>
      <c r="E44" s="475" t="s">
        <v>421</v>
      </c>
      <c r="F44" s="314" t="s">
        <v>421</v>
      </c>
      <c r="G44" s="475">
        <v>1</v>
      </c>
      <c r="H44" s="475">
        <v>146</v>
      </c>
      <c r="I44" s="475" t="s">
        <v>421</v>
      </c>
      <c r="J44" s="314" t="s">
        <v>421</v>
      </c>
      <c r="K44" s="475" t="s">
        <v>421</v>
      </c>
      <c r="L44" s="314" t="s">
        <v>421</v>
      </c>
      <c r="M44" s="280" t="s">
        <v>421</v>
      </c>
      <c r="N44" s="502" t="s">
        <v>421</v>
      </c>
    </row>
    <row r="45" spans="1:14" ht="21" customHeight="1">
      <c r="A45" s="476" t="s">
        <v>75</v>
      </c>
      <c r="B45" s="474" t="s">
        <v>45</v>
      </c>
      <c r="C45" s="475">
        <v>1</v>
      </c>
      <c r="D45" s="314">
        <v>40</v>
      </c>
      <c r="E45" s="475">
        <v>1</v>
      </c>
      <c r="F45" s="314">
        <v>40</v>
      </c>
      <c r="G45" s="475">
        <v>40</v>
      </c>
      <c r="H45" s="314">
        <v>22523</v>
      </c>
      <c r="I45" s="475">
        <v>7</v>
      </c>
      <c r="J45" s="314">
        <v>1475</v>
      </c>
      <c r="K45" s="475" t="s">
        <v>421</v>
      </c>
      <c r="L45" s="314" t="s">
        <v>421</v>
      </c>
      <c r="M45" s="280" t="s">
        <v>421</v>
      </c>
      <c r="N45" s="502" t="s">
        <v>421</v>
      </c>
    </row>
    <row r="46" spans="1:14" ht="15">
      <c r="A46" s="477"/>
      <c r="B46" s="474" t="s">
        <v>46</v>
      </c>
      <c r="C46" s="475">
        <v>1</v>
      </c>
      <c r="D46" s="314">
        <v>40</v>
      </c>
      <c r="E46" s="475">
        <v>1</v>
      </c>
      <c r="F46" s="314">
        <v>40</v>
      </c>
      <c r="G46" s="475" t="s">
        <v>421</v>
      </c>
      <c r="H46" s="475" t="s">
        <v>421</v>
      </c>
      <c r="I46" s="475" t="s">
        <v>421</v>
      </c>
      <c r="J46" s="475" t="s">
        <v>421</v>
      </c>
      <c r="K46" s="475" t="s">
        <v>421</v>
      </c>
      <c r="L46" s="314" t="s">
        <v>421</v>
      </c>
      <c r="M46" s="280" t="s">
        <v>421</v>
      </c>
      <c r="N46" s="502" t="s">
        <v>421</v>
      </c>
    </row>
    <row r="47" spans="1:14" ht="15">
      <c r="A47" s="477"/>
      <c r="B47" s="474" t="s">
        <v>47</v>
      </c>
      <c r="C47" s="475" t="s">
        <v>421</v>
      </c>
      <c r="D47" s="314" t="s">
        <v>421</v>
      </c>
      <c r="E47" s="280" t="s">
        <v>421</v>
      </c>
      <c r="F47" s="314" t="s">
        <v>421</v>
      </c>
      <c r="G47" s="475">
        <v>40</v>
      </c>
      <c r="H47" s="314">
        <v>22523</v>
      </c>
      <c r="I47" s="475">
        <v>7</v>
      </c>
      <c r="J47" s="314">
        <v>1475</v>
      </c>
      <c r="K47" s="475" t="s">
        <v>421</v>
      </c>
      <c r="L47" s="314" t="s">
        <v>421</v>
      </c>
      <c r="M47" s="280" t="s">
        <v>421</v>
      </c>
      <c r="N47" s="502" t="s">
        <v>421</v>
      </c>
    </row>
    <row r="48" spans="1:14" ht="15">
      <c r="A48" s="478" t="s">
        <v>611</v>
      </c>
      <c r="B48" s="474" t="s">
        <v>46</v>
      </c>
      <c r="C48" s="475">
        <v>1</v>
      </c>
      <c r="D48" s="314">
        <v>40</v>
      </c>
      <c r="E48" s="475">
        <v>1</v>
      </c>
      <c r="F48" s="314">
        <v>40</v>
      </c>
      <c r="G48" s="475" t="s">
        <v>421</v>
      </c>
      <c r="H48" s="475" t="s">
        <v>421</v>
      </c>
      <c r="I48" s="475" t="s">
        <v>421</v>
      </c>
      <c r="J48" s="475" t="s">
        <v>421</v>
      </c>
      <c r="K48" s="475" t="s">
        <v>421</v>
      </c>
      <c r="L48" s="314" t="s">
        <v>421</v>
      </c>
      <c r="M48" s="280" t="s">
        <v>421</v>
      </c>
      <c r="N48" s="502" t="s">
        <v>421</v>
      </c>
    </row>
    <row r="49" spans="1:14" ht="15">
      <c r="A49" s="478" t="s">
        <v>687</v>
      </c>
      <c r="B49" s="474" t="s">
        <v>47</v>
      </c>
      <c r="C49" s="475" t="s">
        <v>421</v>
      </c>
      <c r="D49" s="314" t="s">
        <v>421</v>
      </c>
      <c r="E49" s="280" t="s">
        <v>421</v>
      </c>
      <c r="F49" s="314" t="s">
        <v>421</v>
      </c>
      <c r="G49" s="475">
        <v>1</v>
      </c>
      <c r="H49" s="314">
        <v>79</v>
      </c>
      <c r="I49" s="475" t="s">
        <v>421</v>
      </c>
      <c r="J49" s="475" t="s">
        <v>421</v>
      </c>
      <c r="K49" s="475" t="s">
        <v>421</v>
      </c>
      <c r="L49" s="314" t="s">
        <v>421</v>
      </c>
      <c r="M49" s="280" t="s">
        <v>421</v>
      </c>
      <c r="N49" s="502" t="s">
        <v>421</v>
      </c>
    </row>
    <row r="50" spans="1:14" ht="15">
      <c r="A50" s="478" t="s">
        <v>580</v>
      </c>
      <c r="B50" s="474" t="s">
        <v>47</v>
      </c>
      <c r="C50" s="475" t="s">
        <v>421</v>
      </c>
      <c r="D50" s="314" t="s">
        <v>421</v>
      </c>
      <c r="E50" s="280" t="s">
        <v>421</v>
      </c>
      <c r="F50" s="314" t="s">
        <v>421</v>
      </c>
      <c r="G50" s="475">
        <v>5</v>
      </c>
      <c r="H50" s="314">
        <v>537</v>
      </c>
      <c r="I50" s="475">
        <v>2</v>
      </c>
      <c r="J50" s="475">
        <v>586</v>
      </c>
      <c r="K50" s="475" t="s">
        <v>421</v>
      </c>
      <c r="L50" s="314" t="s">
        <v>421</v>
      </c>
      <c r="M50" s="280" t="s">
        <v>421</v>
      </c>
      <c r="N50" s="502" t="s">
        <v>421</v>
      </c>
    </row>
    <row r="51" spans="1:14" ht="15">
      <c r="A51" s="478" t="s">
        <v>652</v>
      </c>
      <c r="B51" s="474" t="s">
        <v>47</v>
      </c>
      <c r="C51" s="475" t="s">
        <v>421</v>
      </c>
      <c r="D51" s="314" t="s">
        <v>421</v>
      </c>
      <c r="E51" s="280" t="s">
        <v>421</v>
      </c>
      <c r="F51" s="314" t="s">
        <v>421</v>
      </c>
      <c r="G51" s="475">
        <v>9</v>
      </c>
      <c r="H51" s="314">
        <v>1309</v>
      </c>
      <c r="I51" s="475">
        <v>1</v>
      </c>
      <c r="J51" s="475">
        <v>94</v>
      </c>
      <c r="K51" s="475" t="s">
        <v>421</v>
      </c>
      <c r="L51" s="314" t="s">
        <v>421</v>
      </c>
      <c r="M51" s="280" t="s">
        <v>421</v>
      </c>
      <c r="N51" s="502" t="s">
        <v>421</v>
      </c>
    </row>
    <row r="52" spans="1:14" ht="15">
      <c r="A52" s="478" t="s">
        <v>611</v>
      </c>
      <c r="B52" s="474" t="s">
        <v>47</v>
      </c>
      <c r="C52" s="475" t="s">
        <v>421</v>
      </c>
      <c r="D52" s="314" t="s">
        <v>421</v>
      </c>
      <c r="E52" s="280" t="s">
        <v>421</v>
      </c>
      <c r="F52" s="314" t="s">
        <v>421</v>
      </c>
      <c r="G52" s="475">
        <v>6</v>
      </c>
      <c r="H52" s="314">
        <v>1231</v>
      </c>
      <c r="I52" s="475">
        <v>2</v>
      </c>
      <c r="J52" s="475">
        <v>516</v>
      </c>
      <c r="K52" s="475" t="s">
        <v>421</v>
      </c>
      <c r="L52" s="314" t="s">
        <v>421</v>
      </c>
      <c r="M52" s="280" t="s">
        <v>421</v>
      </c>
      <c r="N52" s="502" t="s">
        <v>421</v>
      </c>
    </row>
    <row r="53" spans="1:14" ht="15">
      <c r="A53" s="478" t="s">
        <v>688</v>
      </c>
      <c r="B53" s="474" t="s">
        <v>47</v>
      </c>
      <c r="C53" s="475" t="s">
        <v>421</v>
      </c>
      <c r="D53" s="314" t="s">
        <v>421</v>
      </c>
      <c r="E53" s="280" t="s">
        <v>421</v>
      </c>
      <c r="F53" s="314" t="s">
        <v>421</v>
      </c>
      <c r="G53" s="475">
        <v>14</v>
      </c>
      <c r="H53" s="314">
        <v>10745</v>
      </c>
      <c r="I53" s="475">
        <v>2</v>
      </c>
      <c r="J53" s="314">
        <v>279</v>
      </c>
      <c r="K53" s="475" t="s">
        <v>421</v>
      </c>
      <c r="L53" s="314" t="s">
        <v>421</v>
      </c>
      <c r="M53" s="280" t="s">
        <v>421</v>
      </c>
      <c r="N53" s="502" t="s">
        <v>421</v>
      </c>
    </row>
    <row r="54" spans="1:14" ht="15">
      <c r="A54" s="478" t="s">
        <v>689</v>
      </c>
      <c r="B54" s="474" t="s">
        <v>47</v>
      </c>
      <c r="C54" s="475" t="s">
        <v>421</v>
      </c>
      <c r="D54" s="314" t="s">
        <v>421</v>
      </c>
      <c r="E54" s="280" t="s">
        <v>421</v>
      </c>
      <c r="F54" s="314" t="s">
        <v>421</v>
      </c>
      <c r="G54" s="475">
        <v>5</v>
      </c>
      <c r="H54" s="314">
        <v>8622</v>
      </c>
      <c r="I54" s="475" t="s">
        <v>421</v>
      </c>
      <c r="J54" s="314" t="s">
        <v>421</v>
      </c>
      <c r="K54" s="475" t="s">
        <v>421</v>
      </c>
      <c r="L54" s="314" t="s">
        <v>421</v>
      </c>
      <c r="M54" s="280" t="s">
        <v>421</v>
      </c>
      <c r="N54" s="502" t="s">
        <v>421</v>
      </c>
    </row>
    <row r="55" spans="1:14" ht="21" customHeight="1">
      <c r="A55" s="476" t="s">
        <v>82</v>
      </c>
      <c r="B55" s="474" t="s">
        <v>45</v>
      </c>
      <c r="C55" s="475">
        <v>4</v>
      </c>
      <c r="D55" s="314">
        <v>274</v>
      </c>
      <c r="E55" s="475" t="s">
        <v>421</v>
      </c>
      <c r="F55" s="314" t="s">
        <v>421</v>
      </c>
      <c r="G55" s="475">
        <v>9</v>
      </c>
      <c r="H55" s="314">
        <v>2327</v>
      </c>
      <c r="I55" s="475" t="s">
        <v>421</v>
      </c>
      <c r="J55" s="314" t="s">
        <v>421</v>
      </c>
      <c r="K55" s="475">
        <v>4</v>
      </c>
      <c r="L55" s="314">
        <v>176</v>
      </c>
      <c r="M55" s="280" t="s">
        <v>421</v>
      </c>
      <c r="N55" s="502" t="s">
        <v>421</v>
      </c>
    </row>
    <row r="56" spans="1:14" ht="15">
      <c r="A56" s="477"/>
      <c r="B56" s="474" t="s">
        <v>46</v>
      </c>
      <c r="C56" s="475" t="s">
        <v>421</v>
      </c>
      <c r="D56" s="314" t="s">
        <v>421</v>
      </c>
      <c r="E56" s="475" t="s">
        <v>421</v>
      </c>
      <c r="F56" s="314" t="s">
        <v>421</v>
      </c>
      <c r="G56" s="475">
        <v>1</v>
      </c>
      <c r="H56" s="475">
        <v>53</v>
      </c>
      <c r="I56" s="475" t="s">
        <v>421</v>
      </c>
      <c r="J56" s="475" t="s">
        <v>421</v>
      </c>
      <c r="K56" s="475">
        <v>1</v>
      </c>
      <c r="L56" s="314">
        <v>78</v>
      </c>
      <c r="M56" s="280" t="s">
        <v>421</v>
      </c>
      <c r="N56" s="502" t="s">
        <v>421</v>
      </c>
    </row>
    <row r="57" spans="1:14" ht="15">
      <c r="A57" s="477"/>
      <c r="B57" s="474" t="s">
        <v>47</v>
      </c>
      <c r="C57" s="475">
        <v>4</v>
      </c>
      <c r="D57" s="314">
        <v>274</v>
      </c>
      <c r="E57" s="280" t="s">
        <v>421</v>
      </c>
      <c r="F57" s="314" t="s">
        <v>421</v>
      </c>
      <c r="G57" s="475">
        <v>8</v>
      </c>
      <c r="H57" s="314">
        <v>2274</v>
      </c>
      <c r="I57" s="475" t="s">
        <v>421</v>
      </c>
      <c r="J57" s="314" t="s">
        <v>421</v>
      </c>
      <c r="K57" s="475">
        <v>3</v>
      </c>
      <c r="L57" s="314">
        <v>98</v>
      </c>
      <c r="M57" s="280" t="s">
        <v>421</v>
      </c>
      <c r="N57" s="502" t="s">
        <v>421</v>
      </c>
    </row>
    <row r="58" spans="1:14" ht="15">
      <c r="A58" s="478" t="s">
        <v>690</v>
      </c>
      <c r="B58" s="474" t="s">
        <v>46</v>
      </c>
      <c r="C58" s="475" t="s">
        <v>421</v>
      </c>
      <c r="D58" s="314" t="s">
        <v>421</v>
      </c>
      <c r="E58" s="475" t="s">
        <v>421</v>
      </c>
      <c r="F58" s="314" t="s">
        <v>421</v>
      </c>
      <c r="G58" s="475">
        <v>1</v>
      </c>
      <c r="H58" s="475">
        <v>53</v>
      </c>
      <c r="I58" s="475" t="s">
        <v>421</v>
      </c>
      <c r="J58" s="475" t="s">
        <v>421</v>
      </c>
      <c r="K58" s="475">
        <v>1</v>
      </c>
      <c r="L58" s="314">
        <v>78</v>
      </c>
      <c r="M58" s="280" t="s">
        <v>421</v>
      </c>
      <c r="N58" s="502" t="s">
        <v>421</v>
      </c>
    </row>
    <row r="59" spans="1:14" ht="15">
      <c r="A59" s="478" t="s">
        <v>691</v>
      </c>
      <c r="B59" s="474" t="s">
        <v>47</v>
      </c>
      <c r="C59" s="475" t="s">
        <v>421</v>
      </c>
      <c r="D59" s="314" t="s">
        <v>421</v>
      </c>
      <c r="E59" s="280" t="s">
        <v>421</v>
      </c>
      <c r="F59" s="314" t="s">
        <v>421</v>
      </c>
      <c r="G59" s="280">
        <v>2</v>
      </c>
      <c r="H59" s="280">
        <v>289</v>
      </c>
      <c r="I59" s="475" t="s">
        <v>421</v>
      </c>
      <c r="J59" s="314" t="s">
        <v>421</v>
      </c>
      <c r="K59" s="475" t="s">
        <v>421</v>
      </c>
      <c r="L59" s="314" t="s">
        <v>421</v>
      </c>
      <c r="M59" s="280" t="s">
        <v>421</v>
      </c>
      <c r="N59" s="502" t="s">
        <v>421</v>
      </c>
    </row>
    <row r="60" spans="1:14" ht="15">
      <c r="A60" s="478" t="s">
        <v>692</v>
      </c>
      <c r="B60" s="474" t="s">
        <v>47</v>
      </c>
      <c r="C60" s="475" t="s">
        <v>421</v>
      </c>
      <c r="D60" s="314" t="s">
        <v>421</v>
      </c>
      <c r="E60" s="280" t="s">
        <v>421</v>
      </c>
      <c r="F60" s="314" t="s">
        <v>421</v>
      </c>
      <c r="G60" s="475">
        <v>2</v>
      </c>
      <c r="H60" s="314">
        <v>1714</v>
      </c>
      <c r="I60" s="475" t="s">
        <v>421</v>
      </c>
      <c r="J60" s="314" t="s">
        <v>421</v>
      </c>
      <c r="K60" s="475" t="s">
        <v>421</v>
      </c>
      <c r="L60" s="314" t="s">
        <v>421</v>
      </c>
      <c r="M60" s="280" t="s">
        <v>421</v>
      </c>
      <c r="N60" s="502" t="s">
        <v>421</v>
      </c>
    </row>
    <row r="61" spans="1:14" ht="15">
      <c r="A61" s="478" t="s">
        <v>86</v>
      </c>
      <c r="B61" s="474" t="s">
        <v>47</v>
      </c>
      <c r="C61" s="475" t="s">
        <v>421</v>
      </c>
      <c r="D61" s="314" t="s">
        <v>421</v>
      </c>
      <c r="E61" s="280" t="s">
        <v>421</v>
      </c>
      <c r="F61" s="314" t="s">
        <v>421</v>
      </c>
      <c r="G61" s="475" t="s">
        <v>421</v>
      </c>
      <c r="H61" s="314" t="s">
        <v>421</v>
      </c>
      <c r="I61" s="475" t="s">
        <v>421</v>
      </c>
      <c r="J61" s="314" t="s">
        <v>421</v>
      </c>
      <c r="K61" s="475">
        <v>2</v>
      </c>
      <c r="L61" s="314">
        <v>67</v>
      </c>
      <c r="M61" s="280" t="s">
        <v>421</v>
      </c>
      <c r="N61" s="502" t="s">
        <v>421</v>
      </c>
    </row>
    <row r="62" spans="1:14" ht="15">
      <c r="A62" s="478" t="s">
        <v>693</v>
      </c>
      <c r="B62" s="474" t="s">
        <v>47</v>
      </c>
      <c r="C62" s="475" t="s">
        <v>421</v>
      </c>
      <c r="D62" s="314" t="s">
        <v>421</v>
      </c>
      <c r="E62" s="280" t="s">
        <v>421</v>
      </c>
      <c r="F62" s="314" t="s">
        <v>421</v>
      </c>
      <c r="G62" s="475">
        <v>1</v>
      </c>
      <c r="H62" s="314">
        <v>130</v>
      </c>
      <c r="I62" s="475" t="s">
        <v>421</v>
      </c>
      <c r="J62" s="475" t="s">
        <v>421</v>
      </c>
      <c r="K62" s="475" t="s">
        <v>421</v>
      </c>
      <c r="L62" s="314" t="s">
        <v>421</v>
      </c>
      <c r="M62" s="280" t="s">
        <v>421</v>
      </c>
      <c r="N62" s="502" t="s">
        <v>421</v>
      </c>
    </row>
    <row r="63" spans="1:14" ht="15">
      <c r="A63" s="478" t="s">
        <v>83</v>
      </c>
      <c r="B63" s="474" t="s">
        <v>47</v>
      </c>
      <c r="C63" s="475">
        <v>2</v>
      </c>
      <c r="D63" s="314">
        <v>89</v>
      </c>
      <c r="E63" s="280" t="s">
        <v>421</v>
      </c>
      <c r="F63" s="314" t="s">
        <v>421</v>
      </c>
      <c r="G63" s="475" t="s">
        <v>421</v>
      </c>
      <c r="H63" s="314" t="s">
        <v>421</v>
      </c>
      <c r="I63" s="475" t="s">
        <v>421</v>
      </c>
      <c r="J63" s="314" t="s">
        <v>421</v>
      </c>
      <c r="K63" s="475">
        <v>1</v>
      </c>
      <c r="L63" s="314">
        <v>31</v>
      </c>
      <c r="M63" s="280" t="s">
        <v>421</v>
      </c>
      <c r="N63" s="502" t="s">
        <v>421</v>
      </c>
    </row>
    <row r="64" spans="1:14" ht="15">
      <c r="A64" s="478" t="s">
        <v>694</v>
      </c>
      <c r="B64" s="474" t="s">
        <v>47</v>
      </c>
      <c r="C64" s="475" t="s">
        <v>421</v>
      </c>
      <c r="D64" s="314" t="s">
        <v>421</v>
      </c>
      <c r="E64" s="280" t="s">
        <v>421</v>
      </c>
      <c r="F64" s="314" t="s">
        <v>421</v>
      </c>
      <c r="G64" s="475">
        <v>1</v>
      </c>
      <c r="H64" s="314">
        <v>23</v>
      </c>
      <c r="I64" s="475" t="s">
        <v>421</v>
      </c>
      <c r="J64" s="475" t="s">
        <v>421</v>
      </c>
      <c r="K64" s="475" t="s">
        <v>421</v>
      </c>
      <c r="L64" s="314" t="s">
        <v>421</v>
      </c>
      <c r="M64" s="280" t="s">
        <v>421</v>
      </c>
      <c r="N64" s="502" t="s">
        <v>421</v>
      </c>
    </row>
    <row r="65" spans="1:14" ht="15">
      <c r="A65" s="478" t="s">
        <v>695</v>
      </c>
      <c r="B65" s="474" t="s">
        <v>47</v>
      </c>
      <c r="C65" s="475">
        <v>2</v>
      </c>
      <c r="D65" s="314">
        <v>185</v>
      </c>
      <c r="E65" s="280" t="s">
        <v>421</v>
      </c>
      <c r="F65" s="314" t="s">
        <v>421</v>
      </c>
      <c r="G65" s="475">
        <v>2</v>
      </c>
      <c r="H65" s="314">
        <v>118</v>
      </c>
      <c r="I65" s="475" t="s">
        <v>421</v>
      </c>
      <c r="J65" s="475" t="s">
        <v>421</v>
      </c>
      <c r="K65" s="475" t="s">
        <v>421</v>
      </c>
      <c r="L65" s="314" t="s">
        <v>421</v>
      </c>
      <c r="M65" s="280" t="s">
        <v>421</v>
      </c>
      <c r="N65" s="502" t="s">
        <v>421</v>
      </c>
    </row>
    <row r="66" spans="1:14" ht="15">
      <c r="A66" s="511" t="s">
        <v>564</v>
      </c>
      <c r="B66" s="474"/>
      <c r="C66" s="475"/>
      <c r="D66" s="314"/>
      <c r="E66" s="475"/>
      <c r="F66" s="314"/>
      <c r="G66" s="475"/>
      <c r="H66" s="314"/>
      <c r="I66" s="475"/>
      <c r="J66" s="314"/>
      <c r="K66" s="475"/>
      <c r="L66" s="314"/>
      <c r="M66" s="475"/>
      <c r="N66" s="314"/>
    </row>
    <row r="67" spans="1:14" ht="15">
      <c r="A67" s="476" t="s">
        <v>52</v>
      </c>
      <c r="B67" s="474" t="s">
        <v>46</v>
      </c>
      <c r="C67" s="475">
        <v>12</v>
      </c>
      <c r="D67" s="314">
        <v>1208</v>
      </c>
      <c r="E67" s="475">
        <v>1</v>
      </c>
      <c r="F67" s="314">
        <v>13</v>
      </c>
      <c r="G67" s="475" t="s">
        <v>421</v>
      </c>
      <c r="H67" s="314" t="s">
        <v>421</v>
      </c>
      <c r="I67" s="475" t="s">
        <v>421</v>
      </c>
      <c r="J67" s="475" t="s">
        <v>421</v>
      </c>
      <c r="K67" s="475" t="s">
        <v>421</v>
      </c>
      <c r="L67" s="314" t="s">
        <v>421</v>
      </c>
      <c r="M67" s="475" t="s">
        <v>421</v>
      </c>
      <c r="N67" s="314" t="s">
        <v>421</v>
      </c>
    </row>
    <row r="68" spans="1:14" ht="21" customHeight="1">
      <c r="A68" s="465" t="s">
        <v>90</v>
      </c>
      <c r="B68" s="466" t="s">
        <v>45</v>
      </c>
      <c r="C68" s="469">
        <v>86</v>
      </c>
      <c r="D68" s="315">
        <v>5071</v>
      </c>
      <c r="E68" s="469" t="s">
        <v>421</v>
      </c>
      <c r="F68" s="315" t="s">
        <v>421</v>
      </c>
      <c r="G68" s="469">
        <v>141</v>
      </c>
      <c r="H68" s="315">
        <v>19569</v>
      </c>
      <c r="I68" s="469">
        <v>6</v>
      </c>
      <c r="J68" s="315">
        <v>1511</v>
      </c>
      <c r="K68" s="469">
        <v>9</v>
      </c>
      <c r="L68" s="315">
        <v>445</v>
      </c>
      <c r="M68" s="469" t="s">
        <v>421</v>
      </c>
      <c r="N68" s="315" t="s">
        <v>421</v>
      </c>
    </row>
    <row r="69" spans="1:14" ht="15">
      <c r="A69" s="477"/>
      <c r="B69" s="474" t="s">
        <v>46</v>
      </c>
      <c r="C69" s="475">
        <v>50</v>
      </c>
      <c r="D69" s="314">
        <v>2815</v>
      </c>
      <c r="E69" s="475" t="s">
        <v>421</v>
      </c>
      <c r="F69" s="314" t="s">
        <v>421</v>
      </c>
      <c r="G69" s="475">
        <v>12</v>
      </c>
      <c r="H69" s="475">
        <v>873</v>
      </c>
      <c r="I69" s="475" t="s">
        <v>421</v>
      </c>
      <c r="J69" s="475" t="s">
        <v>421</v>
      </c>
      <c r="K69" s="475">
        <v>4</v>
      </c>
      <c r="L69" s="314">
        <v>129</v>
      </c>
      <c r="M69" s="475" t="s">
        <v>421</v>
      </c>
      <c r="N69" s="314" t="s">
        <v>421</v>
      </c>
    </row>
    <row r="70" spans="1:14" ht="15">
      <c r="A70" s="477"/>
      <c r="B70" s="474" t="s">
        <v>47</v>
      </c>
      <c r="C70" s="475">
        <v>36</v>
      </c>
      <c r="D70" s="314">
        <v>2256</v>
      </c>
      <c r="E70" s="475" t="s">
        <v>421</v>
      </c>
      <c r="F70" s="314" t="s">
        <v>421</v>
      </c>
      <c r="G70" s="475">
        <v>129</v>
      </c>
      <c r="H70" s="314">
        <v>18696</v>
      </c>
      <c r="I70" s="475">
        <v>6</v>
      </c>
      <c r="J70" s="314">
        <v>1511</v>
      </c>
      <c r="K70" s="475">
        <v>5</v>
      </c>
      <c r="L70" s="314">
        <v>316</v>
      </c>
      <c r="M70" s="280" t="s">
        <v>421</v>
      </c>
      <c r="N70" s="502" t="s">
        <v>421</v>
      </c>
    </row>
    <row r="71" spans="1:14" ht="21" customHeight="1">
      <c r="A71" s="476" t="s">
        <v>91</v>
      </c>
      <c r="B71" s="474" t="s">
        <v>45</v>
      </c>
      <c r="C71" s="475">
        <v>10</v>
      </c>
      <c r="D71" s="314">
        <v>761</v>
      </c>
      <c r="E71" s="280" t="s">
        <v>421</v>
      </c>
      <c r="F71" s="314" t="s">
        <v>421</v>
      </c>
      <c r="G71" s="475">
        <v>23</v>
      </c>
      <c r="H71" s="314">
        <v>2522</v>
      </c>
      <c r="I71" s="475">
        <v>1</v>
      </c>
      <c r="J71" s="475">
        <v>108</v>
      </c>
      <c r="K71" s="475">
        <v>1</v>
      </c>
      <c r="L71" s="314">
        <v>37</v>
      </c>
      <c r="M71" s="280" t="s">
        <v>421</v>
      </c>
      <c r="N71" s="502" t="s">
        <v>421</v>
      </c>
    </row>
    <row r="72" spans="1:14" ht="15">
      <c r="A72" s="477"/>
      <c r="B72" s="474" t="s">
        <v>46</v>
      </c>
      <c r="C72" s="475">
        <v>8</v>
      </c>
      <c r="D72" s="314">
        <v>586</v>
      </c>
      <c r="E72" s="280" t="s">
        <v>421</v>
      </c>
      <c r="F72" s="314" t="s">
        <v>421</v>
      </c>
      <c r="G72" s="280">
        <v>1</v>
      </c>
      <c r="H72" s="280">
        <v>63</v>
      </c>
      <c r="I72" s="280" t="s">
        <v>421</v>
      </c>
      <c r="J72" s="280" t="s">
        <v>421</v>
      </c>
      <c r="K72" s="280">
        <v>1</v>
      </c>
      <c r="L72" s="280">
        <v>37</v>
      </c>
      <c r="M72" s="280" t="s">
        <v>421</v>
      </c>
      <c r="N72" s="502" t="s">
        <v>421</v>
      </c>
    </row>
    <row r="73" spans="1:14" ht="15">
      <c r="A73" s="477"/>
      <c r="B73" s="474" t="s">
        <v>47</v>
      </c>
      <c r="C73" s="475">
        <v>2</v>
      </c>
      <c r="D73" s="314">
        <v>175</v>
      </c>
      <c r="E73" s="280" t="s">
        <v>421</v>
      </c>
      <c r="F73" s="314" t="s">
        <v>421</v>
      </c>
      <c r="G73" s="475">
        <v>22</v>
      </c>
      <c r="H73" s="314">
        <v>2459</v>
      </c>
      <c r="I73" s="475">
        <v>1</v>
      </c>
      <c r="J73" s="475">
        <v>108</v>
      </c>
      <c r="K73" s="475" t="s">
        <v>421</v>
      </c>
      <c r="L73" s="314" t="s">
        <v>421</v>
      </c>
      <c r="M73" s="280" t="s">
        <v>421</v>
      </c>
      <c r="N73" s="502" t="s">
        <v>421</v>
      </c>
    </row>
    <row r="74" spans="1:14" ht="15">
      <c r="A74" s="478" t="s">
        <v>653</v>
      </c>
      <c r="B74" s="474" t="s">
        <v>46</v>
      </c>
      <c r="C74" s="475">
        <v>7</v>
      </c>
      <c r="D74" s="314">
        <v>556</v>
      </c>
      <c r="E74" s="280" t="s">
        <v>421</v>
      </c>
      <c r="F74" s="314" t="s">
        <v>421</v>
      </c>
      <c r="G74" s="280" t="s">
        <v>421</v>
      </c>
      <c r="H74" s="280" t="s">
        <v>421</v>
      </c>
      <c r="I74" s="280" t="s">
        <v>421</v>
      </c>
      <c r="J74" s="280" t="s">
        <v>421</v>
      </c>
      <c r="K74" s="280">
        <v>1</v>
      </c>
      <c r="L74" s="280">
        <v>37</v>
      </c>
      <c r="M74" s="280" t="s">
        <v>421</v>
      </c>
      <c r="N74" s="502" t="s">
        <v>421</v>
      </c>
    </row>
    <row r="75" spans="1:14" ht="15">
      <c r="A75" s="478" t="s">
        <v>653</v>
      </c>
      <c r="B75" s="474" t="s">
        <v>47</v>
      </c>
      <c r="C75" s="475" t="s">
        <v>421</v>
      </c>
      <c r="D75" s="314" t="s">
        <v>421</v>
      </c>
      <c r="E75" s="280" t="s">
        <v>421</v>
      </c>
      <c r="F75" s="314" t="s">
        <v>421</v>
      </c>
      <c r="G75" s="280">
        <v>5</v>
      </c>
      <c r="H75" s="502">
        <v>928</v>
      </c>
      <c r="I75" s="280" t="s">
        <v>421</v>
      </c>
      <c r="J75" s="280" t="s">
        <v>421</v>
      </c>
      <c r="K75" s="280" t="s">
        <v>421</v>
      </c>
      <c r="L75" s="502" t="s">
        <v>421</v>
      </c>
      <c r="M75" s="280" t="s">
        <v>421</v>
      </c>
      <c r="N75" s="502" t="s">
        <v>421</v>
      </c>
    </row>
    <row r="76" spans="1:14" ht="15">
      <c r="A76" s="478" t="s">
        <v>696</v>
      </c>
      <c r="B76" s="474" t="s">
        <v>45</v>
      </c>
      <c r="C76" s="475" t="s">
        <v>421</v>
      </c>
      <c r="D76" s="314" t="s">
        <v>421</v>
      </c>
      <c r="E76" s="280" t="s">
        <v>421</v>
      </c>
      <c r="F76" s="314" t="s">
        <v>421</v>
      </c>
      <c r="G76" s="475">
        <v>1</v>
      </c>
      <c r="H76" s="314">
        <v>162</v>
      </c>
      <c r="I76" s="475" t="s">
        <v>421</v>
      </c>
      <c r="J76" s="475" t="s">
        <v>421</v>
      </c>
      <c r="K76" s="475" t="s">
        <v>421</v>
      </c>
      <c r="L76" s="314" t="s">
        <v>421</v>
      </c>
      <c r="M76" s="280" t="s">
        <v>421</v>
      </c>
      <c r="N76" s="502" t="s">
        <v>421</v>
      </c>
    </row>
    <row r="77" spans="1:14" ht="15">
      <c r="A77" s="478"/>
      <c r="B77" s="474" t="s">
        <v>47</v>
      </c>
      <c r="C77" s="475" t="s">
        <v>421</v>
      </c>
      <c r="D77" s="314" t="s">
        <v>421</v>
      </c>
      <c r="E77" s="280" t="s">
        <v>421</v>
      </c>
      <c r="F77" s="314" t="s">
        <v>421</v>
      </c>
      <c r="G77" s="475">
        <v>1</v>
      </c>
      <c r="H77" s="314">
        <v>162</v>
      </c>
      <c r="I77" s="475" t="s">
        <v>421</v>
      </c>
      <c r="J77" s="475" t="s">
        <v>421</v>
      </c>
      <c r="K77" s="475" t="s">
        <v>421</v>
      </c>
      <c r="L77" s="314" t="s">
        <v>421</v>
      </c>
      <c r="M77" s="280" t="s">
        <v>421</v>
      </c>
      <c r="N77" s="502" t="s">
        <v>421</v>
      </c>
    </row>
    <row r="78" spans="1:14" ht="15">
      <c r="A78" s="478" t="s">
        <v>697</v>
      </c>
      <c r="B78" s="474" t="s">
        <v>47</v>
      </c>
      <c r="C78" s="475" t="s">
        <v>421</v>
      </c>
      <c r="D78" s="314" t="s">
        <v>421</v>
      </c>
      <c r="E78" s="280" t="s">
        <v>421</v>
      </c>
      <c r="F78" s="314" t="s">
        <v>421</v>
      </c>
      <c r="G78" s="475" t="s">
        <v>421</v>
      </c>
      <c r="H78" s="314" t="s">
        <v>421</v>
      </c>
      <c r="I78" s="475">
        <v>1</v>
      </c>
      <c r="J78" s="475">
        <v>108</v>
      </c>
      <c r="K78" s="475" t="s">
        <v>421</v>
      </c>
      <c r="L78" s="314" t="s">
        <v>421</v>
      </c>
      <c r="M78" s="280" t="s">
        <v>421</v>
      </c>
      <c r="N78" s="502" t="s">
        <v>421</v>
      </c>
    </row>
    <row r="79" spans="1:14" ht="15">
      <c r="A79" s="478" t="s">
        <v>612</v>
      </c>
      <c r="B79" s="474" t="s">
        <v>47</v>
      </c>
      <c r="C79" s="475" t="s">
        <v>421</v>
      </c>
      <c r="D79" s="314" t="s">
        <v>421</v>
      </c>
      <c r="E79" s="280" t="s">
        <v>421</v>
      </c>
      <c r="F79" s="314" t="s">
        <v>421</v>
      </c>
      <c r="G79" s="475">
        <v>9</v>
      </c>
      <c r="H79" s="314">
        <v>582</v>
      </c>
      <c r="I79" s="475" t="s">
        <v>421</v>
      </c>
      <c r="J79" s="475" t="s">
        <v>421</v>
      </c>
      <c r="K79" s="475" t="s">
        <v>421</v>
      </c>
      <c r="L79" s="314" t="s">
        <v>421</v>
      </c>
      <c r="M79" s="280" t="s">
        <v>421</v>
      </c>
      <c r="N79" s="502" t="s">
        <v>421</v>
      </c>
    </row>
    <row r="80" spans="1:14" ht="15">
      <c r="A80" s="478" t="s">
        <v>698</v>
      </c>
      <c r="B80" s="474" t="s">
        <v>47</v>
      </c>
      <c r="C80" s="475">
        <v>1</v>
      </c>
      <c r="D80" s="314">
        <v>115</v>
      </c>
      <c r="E80" s="280" t="s">
        <v>421</v>
      </c>
      <c r="F80" s="314" t="s">
        <v>421</v>
      </c>
      <c r="G80" s="475">
        <v>1</v>
      </c>
      <c r="H80" s="314">
        <v>173</v>
      </c>
      <c r="I80" s="475" t="s">
        <v>421</v>
      </c>
      <c r="J80" s="475" t="s">
        <v>421</v>
      </c>
      <c r="K80" s="475" t="s">
        <v>421</v>
      </c>
      <c r="L80" s="314" t="s">
        <v>421</v>
      </c>
      <c r="M80" s="280" t="s">
        <v>421</v>
      </c>
      <c r="N80" s="502" t="s">
        <v>421</v>
      </c>
    </row>
    <row r="81" spans="1:14" ht="15">
      <c r="A81" s="478" t="s">
        <v>699</v>
      </c>
      <c r="B81" s="474" t="s">
        <v>47</v>
      </c>
      <c r="C81" s="475" t="s">
        <v>421</v>
      </c>
      <c r="D81" s="314" t="s">
        <v>421</v>
      </c>
      <c r="E81" s="280" t="s">
        <v>421</v>
      </c>
      <c r="F81" s="314" t="s">
        <v>421</v>
      </c>
      <c r="G81" s="475">
        <v>1</v>
      </c>
      <c r="H81" s="314">
        <v>95</v>
      </c>
      <c r="I81" s="475" t="s">
        <v>421</v>
      </c>
      <c r="J81" s="475" t="s">
        <v>421</v>
      </c>
      <c r="K81" s="475" t="s">
        <v>421</v>
      </c>
      <c r="L81" s="314" t="s">
        <v>421</v>
      </c>
      <c r="M81" s="280" t="s">
        <v>421</v>
      </c>
      <c r="N81" s="502" t="s">
        <v>421</v>
      </c>
    </row>
    <row r="82" spans="1:14" ht="15">
      <c r="A82" s="478" t="s">
        <v>700</v>
      </c>
      <c r="B82" s="474" t="s">
        <v>47</v>
      </c>
      <c r="C82" s="475" t="s">
        <v>421</v>
      </c>
      <c r="D82" s="314" t="s">
        <v>421</v>
      </c>
      <c r="E82" s="280" t="s">
        <v>421</v>
      </c>
      <c r="F82" s="314" t="s">
        <v>421</v>
      </c>
      <c r="G82" s="475">
        <v>2</v>
      </c>
      <c r="H82" s="314">
        <v>166</v>
      </c>
      <c r="I82" s="475" t="s">
        <v>421</v>
      </c>
      <c r="J82" s="475" t="s">
        <v>421</v>
      </c>
      <c r="K82" s="475" t="s">
        <v>421</v>
      </c>
      <c r="L82" s="314" t="s">
        <v>421</v>
      </c>
      <c r="M82" s="280" t="s">
        <v>421</v>
      </c>
      <c r="N82" s="502" t="s">
        <v>421</v>
      </c>
    </row>
    <row r="83" spans="1:14" ht="15">
      <c r="A83" s="478" t="s">
        <v>613</v>
      </c>
      <c r="B83" s="474" t="s">
        <v>45</v>
      </c>
      <c r="C83" s="475">
        <v>2</v>
      </c>
      <c r="D83" s="314">
        <v>90</v>
      </c>
      <c r="E83" s="280" t="s">
        <v>421</v>
      </c>
      <c r="F83" s="314" t="s">
        <v>421</v>
      </c>
      <c r="G83" s="280">
        <v>4</v>
      </c>
      <c r="H83" s="280">
        <v>416</v>
      </c>
      <c r="I83" s="280" t="s">
        <v>421</v>
      </c>
      <c r="J83" s="280" t="s">
        <v>421</v>
      </c>
      <c r="K83" s="280" t="s">
        <v>421</v>
      </c>
      <c r="L83" s="280" t="s">
        <v>421</v>
      </c>
      <c r="M83" s="280" t="s">
        <v>421</v>
      </c>
      <c r="N83" s="502" t="s">
        <v>421</v>
      </c>
    </row>
    <row r="84" spans="1:14" ht="15">
      <c r="A84" s="478"/>
      <c r="B84" s="474" t="s">
        <v>46</v>
      </c>
      <c r="C84" s="475">
        <v>1</v>
      </c>
      <c r="D84" s="314">
        <v>30</v>
      </c>
      <c r="E84" s="280" t="s">
        <v>421</v>
      </c>
      <c r="F84" s="314" t="s">
        <v>421</v>
      </c>
      <c r="G84" s="280">
        <v>1</v>
      </c>
      <c r="H84" s="280">
        <v>63</v>
      </c>
      <c r="I84" s="280" t="s">
        <v>421</v>
      </c>
      <c r="J84" s="280" t="s">
        <v>421</v>
      </c>
      <c r="K84" s="280" t="s">
        <v>421</v>
      </c>
      <c r="L84" s="280" t="s">
        <v>421</v>
      </c>
      <c r="M84" s="280" t="s">
        <v>421</v>
      </c>
      <c r="N84" s="502" t="s">
        <v>421</v>
      </c>
    </row>
    <row r="85" spans="1:14" ht="15">
      <c r="A85" s="478"/>
      <c r="B85" s="474" t="s">
        <v>47</v>
      </c>
      <c r="C85" s="475">
        <v>1</v>
      </c>
      <c r="D85" s="314">
        <v>60</v>
      </c>
      <c r="E85" s="280" t="s">
        <v>421</v>
      </c>
      <c r="F85" s="314" t="s">
        <v>421</v>
      </c>
      <c r="G85" s="475">
        <v>3</v>
      </c>
      <c r="H85" s="314">
        <v>353</v>
      </c>
      <c r="I85" s="475" t="s">
        <v>421</v>
      </c>
      <c r="J85" s="475" t="s">
        <v>421</v>
      </c>
      <c r="K85" s="475" t="s">
        <v>421</v>
      </c>
      <c r="L85" s="314" t="s">
        <v>421</v>
      </c>
      <c r="M85" s="280" t="s">
        <v>421</v>
      </c>
      <c r="N85" s="502" t="s">
        <v>421</v>
      </c>
    </row>
    <row r="86" spans="1:14" ht="21" customHeight="1">
      <c r="A86" s="476" t="s">
        <v>105</v>
      </c>
      <c r="B86" s="474" t="s">
        <v>45</v>
      </c>
      <c r="C86" s="475">
        <v>16</v>
      </c>
      <c r="D86" s="314">
        <v>1234</v>
      </c>
      <c r="E86" s="475" t="s">
        <v>421</v>
      </c>
      <c r="F86" s="314" t="s">
        <v>421</v>
      </c>
      <c r="G86" s="475">
        <v>25</v>
      </c>
      <c r="H86" s="314">
        <v>3176</v>
      </c>
      <c r="I86" s="475">
        <v>1</v>
      </c>
      <c r="J86" s="314">
        <v>37</v>
      </c>
      <c r="K86" s="475" t="s">
        <v>421</v>
      </c>
      <c r="L86" s="314" t="s">
        <v>421</v>
      </c>
      <c r="M86" s="280" t="s">
        <v>421</v>
      </c>
      <c r="N86" s="502" t="s">
        <v>421</v>
      </c>
    </row>
    <row r="87" spans="1:14" ht="15">
      <c r="A87" s="477"/>
      <c r="B87" s="474" t="s">
        <v>46</v>
      </c>
      <c r="C87" s="475" t="s">
        <v>421</v>
      </c>
      <c r="D87" s="314" t="s">
        <v>421</v>
      </c>
      <c r="E87" s="475" t="s">
        <v>421</v>
      </c>
      <c r="F87" s="314" t="s">
        <v>421</v>
      </c>
      <c r="G87" s="475">
        <v>1</v>
      </c>
      <c r="H87" s="314">
        <v>51</v>
      </c>
      <c r="I87" s="475" t="s">
        <v>421</v>
      </c>
      <c r="J87" s="314" t="s">
        <v>421</v>
      </c>
      <c r="K87" s="475" t="s">
        <v>421</v>
      </c>
      <c r="L87" s="314" t="s">
        <v>421</v>
      </c>
      <c r="M87" s="280" t="s">
        <v>421</v>
      </c>
      <c r="N87" s="502" t="s">
        <v>421</v>
      </c>
    </row>
    <row r="88" spans="1:14" ht="15">
      <c r="A88" s="477"/>
      <c r="B88" s="474" t="s">
        <v>47</v>
      </c>
      <c r="C88" s="475">
        <v>16</v>
      </c>
      <c r="D88" s="314">
        <v>1234</v>
      </c>
      <c r="E88" s="475" t="s">
        <v>421</v>
      </c>
      <c r="F88" s="314" t="s">
        <v>421</v>
      </c>
      <c r="G88" s="475">
        <v>24</v>
      </c>
      <c r="H88" s="314">
        <v>3125</v>
      </c>
      <c r="I88" s="475">
        <v>1</v>
      </c>
      <c r="J88" s="314">
        <v>37</v>
      </c>
      <c r="K88" s="475" t="s">
        <v>421</v>
      </c>
      <c r="L88" s="314" t="s">
        <v>421</v>
      </c>
      <c r="M88" s="280" t="s">
        <v>421</v>
      </c>
      <c r="N88" s="502" t="s">
        <v>421</v>
      </c>
    </row>
    <row r="89" spans="1:14" ht="15">
      <c r="A89" s="478" t="s">
        <v>701</v>
      </c>
      <c r="B89" s="474" t="s">
        <v>47</v>
      </c>
      <c r="C89" s="475" t="s">
        <v>421</v>
      </c>
      <c r="D89" s="314" t="s">
        <v>421</v>
      </c>
      <c r="E89" s="280" t="s">
        <v>421</v>
      </c>
      <c r="F89" s="314" t="s">
        <v>421</v>
      </c>
      <c r="G89" s="475">
        <v>1</v>
      </c>
      <c r="H89" s="314">
        <v>133</v>
      </c>
      <c r="I89" s="475" t="s">
        <v>421</v>
      </c>
      <c r="J89" s="314" t="s">
        <v>421</v>
      </c>
      <c r="K89" s="475" t="s">
        <v>421</v>
      </c>
      <c r="L89" s="314" t="s">
        <v>421</v>
      </c>
      <c r="M89" s="280" t="s">
        <v>421</v>
      </c>
      <c r="N89" s="502" t="s">
        <v>421</v>
      </c>
    </row>
    <row r="90" spans="1:14" ht="15">
      <c r="A90" s="478" t="s">
        <v>646</v>
      </c>
      <c r="B90" s="474" t="s">
        <v>47</v>
      </c>
      <c r="C90" s="475">
        <v>8</v>
      </c>
      <c r="D90" s="314">
        <v>402</v>
      </c>
      <c r="E90" s="280" t="s">
        <v>421</v>
      </c>
      <c r="F90" s="314" t="s">
        <v>421</v>
      </c>
      <c r="G90" s="475">
        <v>5</v>
      </c>
      <c r="H90" s="314">
        <v>1051</v>
      </c>
      <c r="I90" s="475">
        <v>1</v>
      </c>
      <c r="J90" s="475">
        <v>37</v>
      </c>
      <c r="K90" s="475" t="s">
        <v>421</v>
      </c>
      <c r="L90" s="314" t="s">
        <v>421</v>
      </c>
      <c r="M90" s="280" t="s">
        <v>421</v>
      </c>
      <c r="N90" s="502" t="s">
        <v>421</v>
      </c>
    </row>
    <row r="91" spans="1:14" ht="15">
      <c r="A91" s="478" t="s">
        <v>702</v>
      </c>
      <c r="B91" s="474" t="s">
        <v>47</v>
      </c>
      <c r="C91" s="475">
        <v>1</v>
      </c>
      <c r="D91" s="314">
        <v>73</v>
      </c>
      <c r="E91" s="280" t="s">
        <v>421</v>
      </c>
      <c r="F91" s="314" t="s">
        <v>421</v>
      </c>
      <c r="G91" s="475" t="s">
        <v>421</v>
      </c>
      <c r="H91" s="314" t="s">
        <v>421</v>
      </c>
      <c r="I91" s="475" t="s">
        <v>421</v>
      </c>
      <c r="J91" s="475" t="s">
        <v>421</v>
      </c>
      <c r="K91" s="475" t="s">
        <v>421</v>
      </c>
      <c r="L91" s="314" t="s">
        <v>421</v>
      </c>
      <c r="M91" s="280" t="s">
        <v>421</v>
      </c>
      <c r="N91" s="502" t="s">
        <v>421</v>
      </c>
    </row>
    <row r="92" spans="1:14" ht="15">
      <c r="A92" s="478" t="s">
        <v>509</v>
      </c>
      <c r="B92" s="474" t="s">
        <v>47</v>
      </c>
      <c r="C92" s="475" t="s">
        <v>421</v>
      </c>
      <c r="D92" s="314" t="s">
        <v>421</v>
      </c>
      <c r="E92" s="280" t="s">
        <v>421</v>
      </c>
      <c r="F92" s="314" t="s">
        <v>421</v>
      </c>
      <c r="G92" s="475">
        <v>2</v>
      </c>
      <c r="H92" s="314">
        <v>145</v>
      </c>
      <c r="I92" s="475" t="s">
        <v>421</v>
      </c>
      <c r="J92" s="475" t="s">
        <v>421</v>
      </c>
      <c r="K92" s="475" t="s">
        <v>421</v>
      </c>
      <c r="L92" s="314" t="s">
        <v>421</v>
      </c>
      <c r="M92" s="280" t="s">
        <v>421</v>
      </c>
      <c r="N92" s="502" t="s">
        <v>421</v>
      </c>
    </row>
    <row r="93" spans="1:14" ht="15">
      <c r="A93" s="478" t="s">
        <v>703</v>
      </c>
      <c r="B93" s="474" t="s">
        <v>47</v>
      </c>
      <c r="C93" s="475">
        <v>2</v>
      </c>
      <c r="D93" s="314">
        <v>138</v>
      </c>
      <c r="E93" s="280" t="s">
        <v>421</v>
      </c>
      <c r="F93" s="314" t="s">
        <v>421</v>
      </c>
      <c r="G93" s="475">
        <v>1</v>
      </c>
      <c r="H93" s="314">
        <v>39</v>
      </c>
      <c r="I93" s="475" t="s">
        <v>421</v>
      </c>
      <c r="J93" s="475" t="s">
        <v>421</v>
      </c>
      <c r="K93" s="475" t="s">
        <v>421</v>
      </c>
      <c r="L93" s="314" t="s">
        <v>421</v>
      </c>
      <c r="M93" s="280" t="s">
        <v>421</v>
      </c>
      <c r="N93" s="502" t="s">
        <v>421</v>
      </c>
    </row>
    <row r="94" spans="1:14" ht="15">
      <c r="A94" s="478" t="s">
        <v>704</v>
      </c>
      <c r="B94" s="474" t="s">
        <v>47</v>
      </c>
      <c r="C94" s="475" t="s">
        <v>421</v>
      </c>
      <c r="D94" s="314" t="s">
        <v>421</v>
      </c>
      <c r="E94" s="280" t="s">
        <v>421</v>
      </c>
      <c r="F94" s="314" t="s">
        <v>421</v>
      </c>
      <c r="G94" s="475">
        <v>1</v>
      </c>
      <c r="H94" s="314">
        <v>49</v>
      </c>
      <c r="I94" s="475" t="s">
        <v>421</v>
      </c>
      <c r="J94" s="475" t="s">
        <v>421</v>
      </c>
      <c r="K94" s="475" t="s">
        <v>421</v>
      </c>
      <c r="L94" s="314" t="s">
        <v>421</v>
      </c>
      <c r="M94" s="280" t="s">
        <v>421</v>
      </c>
      <c r="N94" s="502" t="s">
        <v>421</v>
      </c>
    </row>
    <row r="95" spans="1:14" ht="15">
      <c r="A95" s="478" t="s">
        <v>705</v>
      </c>
      <c r="B95" s="474" t="s">
        <v>47</v>
      </c>
      <c r="C95" s="475">
        <v>2</v>
      </c>
      <c r="D95" s="314">
        <v>137</v>
      </c>
      <c r="E95" s="280" t="s">
        <v>421</v>
      </c>
      <c r="F95" s="314" t="s">
        <v>421</v>
      </c>
      <c r="G95" s="475">
        <v>4</v>
      </c>
      <c r="H95" s="314">
        <v>250</v>
      </c>
      <c r="I95" s="475" t="s">
        <v>421</v>
      </c>
      <c r="J95" s="314" t="s">
        <v>421</v>
      </c>
      <c r="K95" s="475" t="s">
        <v>421</v>
      </c>
      <c r="L95" s="314" t="s">
        <v>421</v>
      </c>
      <c r="M95" s="280" t="s">
        <v>421</v>
      </c>
      <c r="N95" s="502" t="s">
        <v>421</v>
      </c>
    </row>
    <row r="96" spans="1:14" ht="15">
      <c r="A96" s="478" t="s">
        <v>706</v>
      </c>
      <c r="B96" s="474" t="s">
        <v>47</v>
      </c>
      <c r="C96" s="475">
        <v>1</v>
      </c>
      <c r="D96" s="314">
        <v>42</v>
      </c>
      <c r="E96" s="280" t="s">
        <v>421</v>
      </c>
      <c r="F96" s="314" t="s">
        <v>421</v>
      </c>
      <c r="G96" s="280">
        <v>1</v>
      </c>
      <c r="H96" s="280">
        <v>443</v>
      </c>
      <c r="I96" s="475" t="s">
        <v>421</v>
      </c>
      <c r="J96" s="314" t="s">
        <v>421</v>
      </c>
      <c r="K96" s="475" t="s">
        <v>421</v>
      </c>
      <c r="L96" s="314" t="s">
        <v>421</v>
      </c>
      <c r="M96" s="280" t="s">
        <v>421</v>
      </c>
      <c r="N96" s="502" t="s">
        <v>421</v>
      </c>
    </row>
    <row r="97" spans="1:14" ht="15">
      <c r="A97" s="478" t="s">
        <v>707</v>
      </c>
      <c r="B97" s="474" t="s">
        <v>47</v>
      </c>
      <c r="C97" s="475" t="s">
        <v>421</v>
      </c>
      <c r="D97" s="314" t="s">
        <v>421</v>
      </c>
      <c r="E97" s="280" t="s">
        <v>421</v>
      </c>
      <c r="F97" s="314" t="s">
        <v>421</v>
      </c>
      <c r="G97" s="475">
        <v>2</v>
      </c>
      <c r="H97" s="314">
        <v>197</v>
      </c>
      <c r="I97" s="475" t="s">
        <v>421</v>
      </c>
      <c r="J97" s="475" t="s">
        <v>421</v>
      </c>
      <c r="K97" s="475" t="s">
        <v>421</v>
      </c>
      <c r="L97" s="314" t="s">
        <v>421</v>
      </c>
      <c r="M97" s="280" t="s">
        <v>421</v>
      </c>
      <c r="N97" s="502" t="s">
        <v>421</v>
      </c>
    </row>
    <row r="98" spans="1:14" ht="15">
      <c r="A98" s="478" t="s">
        <v>708</v>
      </c>
      <c r="B98" s="474" t="s">
        <v>45</v>
      </c>
      <c r="C98" s="475">
        <v>1</v>
      </c>
      <c r="D98" s="314">
        <v>408</v>
      </c>
      <c r="E98" s="280" t="s">
        <v>421</v>
      </c>
      <c r="F98" s="314" t="s">
        <v>421</v>
      </c>
      <c r="G98" s="475">
        <v>3</v>
      </c>
      <c r="H98" s="314">
        <v>252</v>
      </c>
      <c r="I98" s="475" t="s">
        <v>421</v>
      </c>
      <c r="J98" s="314" t="s">
        <v>421</v>
      </c>
      <c r="K98" s="475" t="s">
        <v>421</v>
      </c>
      <c r="L98" s="314" t="s">
        <v>421</v>
      </c>
      <c r="M98" s="280" t="s">
        <v>421</v>
      </c>
      <c r="N98" s="502" t="s">
        <v>421</v>
      </c>
    </row>
    <row r="99" spans="1:14" ht="15">
      <c r="A99" s="478"/>
      <c r="B99" s="474" t="s">
        <v>46</v>
      </c>
      <c r="C99" s="475" t="s">
        <v>421</v>
      </c>
      <c r="D99" s="314" t="s">
        <v>421</v>
      </c>
      <c r="E99" s="280" t="s">
        <v>421</v>
      </c>
      <c r="F99" s="314" t="s">
        <v>421</v>
      </c>
      <c r="G99" s="475">
        <v>1</v>
      </c>
      <c r="H99" s="314">
        <v>51</v>
      </c>
      <c r="I99" s="475" t="s">
        <v>421</v>
      </c>
      <c r="J99" s="314" t="s">
        <v>421</v>
      </c>
      <c r="K99" s="475" t="s">
        <v>421</v>
      </c>
      <c r="L99" s="314" t="s">
        <v>421</v>
      </c>
      <c r="M99" s="280" t="s">
        <v>421</v>
      </c>
      <c r="N99" s="502" t="s">
        <v>421</v>
      </c>
    </row>
    <row r="100" spans="1:14" ht="15">
      <c r="A100" s="478"/>
      <c r="B100" s="474" t="s">
        <v>47</v>
      </c>
      <c r="C100" s="475">
        <v>1</v>
      </c>
      <c r="D100" s="314">
        <v>408</v>
      </c>
      <c r="E100" s="280" t="s">
        <v>421</v>
      </c>
      <c r="F100" s="314" t="s">
        <v>421</v>
      </c>
      <c r="G100" s="475">
        <v>2</v>
      </c>
      <c r="H100" s="314">
        <v>201</v>
      </c>
      <c r="I100" s="475" t="s">
        <v>421</v>
      </c>
      <c r="J100" s="314" t="s">
        <v>421</v>
      </c>
      <c r="K100" s="475" t="s">
        <v>421</v>
      </c>
      <c r="L100" s="314" t="s">
        <v>421</v>
      </c>
      <c r="M100" s="280" t="s">
        <v>421</v>
      </c>
      <c r="N100" s="502" t="s">
        <v>421</v>
      </c>
    </row>
    <row r="101" spans="1:14" ht="15">
      <c r="A101" s="478" t="s">
        <v>709</v>
      </c>
      <c r="B101" s="474" t="s">
        <v>47</v>
      </c>
      <c r="C101" s="475">
        <v>1</v>
      </c>
      <c r="D101" s="314">
        <v>34</v>
      </c>
      <c r="E101" s="280" t="s">
        <v>421</v>
      </c>
      <c r="F101" s="314" t="s">
        <v>421</v>
      </c>
      <c r="G101" s="475">
        <v>4</v>
      </c>
      <c r="H101" s="314">
        <v>568</v>
      </c>
      <c r="I101" s="475" t="s">
        <v>421</v>
      </c>
      <c r="J101" s="475" t="s">
        <v>421</v>
      </c>
      <c r="K101" s="475" t="s">
        <v>421</v>
      </c>
      <c r="L101" s="314" t="s">
        <v>421</v>
      </c>
      <c r="M101" s="280" t="s">
        <v>421</v>
      </c>
      <c r="N101" s="502" t="s">
        <v>421</v>
      </c>
    </row>
    <row r="102" spans="1:14" ht="15">
      <c r="A102" s="478" t="s">
        <v>710</v>
      </c>
      <c r="B102" s="474" t="s">
        <v>47</v>
      </c>
      <c r="C102" s="475" t="s">
        <v>421</v>
      </c>
      <c r="D102" s="314" t="s">
        <v>421</v>
      </c>
      <c r="E102" s="475" t="s">
        <v>421</v>
      </c>
      <c r="F102" s="314" t="s">
        <v>421</v>
      </c>
      <c r="G102" s="475">
        <v>1</v>
      </c>
      <c r="H102" s="314">
        <v>49</v>
      </c>
      <c r="I102" s="475" t="s">
        <v>421</v>
      </c>
      <c r="J102" s="475" t="s">
        <v>421</v>
      </c>
      <c r="K102" s="475" t="s">
        <v>421</v>
      </c>
      <c r="L102" s="314" t="s">
        <v>421</v>
      </c>
      <c r="M102" s="280" t="s">
        <v>421</v>
      </c>
      <c r="N102" s="502" t="s">
        <v>421</v>
      </c>
    </row>
    <row r="103" spans="1:14" ht="21" customHeight="1">
      <c r="A103" s="476" t="s">
        <v>118</v>
      </c>
      <c r="B103" s="474" t="s">
        <v>45</v>
      </c>
      <c r="C103" s="475">
        <v>3</v>
      </c>
      <c r="D103" s="314">
        <v>109</v>
      </c>
      <c r="E103" s="280" t="s">
        <v>421</v>
      </c>
      <c r="F103" s="314" t="s">
        <v>421</v>
      </c>
      <c r="G103" s="475">
        <v>14</v>
      </c>
      <c r="H103" s="314">
        <v>2373</v>
      </c>
      <c r="I103" s="475">
        <v>1</v>
      </c>
      <c r="J103" s="314">
        <v>113</v>
      </c>
      <c r="K103" s="475" t="s">
        <v>421</v>
      </c>
      <c r="L103" s="314" t="s">
        <v>421</v>
      </c>
      <c r="M103" s="280" t="s">
        <v>421</v>
      </c>
      <c r="N103" s="502" t="s">
        <v>421</v>
      </c>
    </row>
    <row r="104" spans="1:14" ht="15">
      <c r="A104" s="477"/>
      <c r="B104" s="474" t="s">
        <v>46</v>
      </c>
      <c r="C104" s="475">
        <v>1</v>
      </c>
      <c r="D104" s="314">
        <v>26</v>
      </c>
      <c r="E104" s="280" t="s">
        <v>421</v>
      </c>
      <c r="F104" s="314" t="s">
        <v>421</v>
      </c>
      <c r="G104" s="475">
        <v>2</v>
      </c>
      <c r="H104" s="314">
        <v>250</v>
      </c>
      <c r="I104" s="475" t="s">
        <v>421</v>
      </c>
      <c r="J104" s="314" t="s">
        <v>421</v>
      </c>
      <c r="K104" s="475" t="s">
        <v>421</v>
      </c>
      <c r="L104" s="314" t="s">
        <v>421</v>
      </c>
      <c r="M104" s="280" t="s">
        <v>421</v>
      </c>
      <c r="N104" s="502" t="s">
        <v>421</v>
      </c>
    </row>
    <row r="105" spans="1:14" ht="15">
      <c r="A105" s="477"/>
      <c r="B105" s="474" t="s">
        <v>47</v>
      </c>
      <c r="C105" s="475">
        <v>2</v>
      </c>
      <c r="D105" s="314">
        <v>83</v>
      </c>
      <c r="E105" s="280" t="s">
        <v>421</v>
      </c>
      <c r="F105" s="314" t="s">
        <v>421</v>
      </c>
      <c r="G105" s="475">
        <v>12</v>
      </c>
      <c r="H105" s="314">
        <v>2123</v>
      </c>
      <c r="I105" s="475">
        <v>1</v>
      </c>
      <c r="J105" s="314">
        <v>113</v>
      </c>
      <c r="K105" s="475" t="s">
        <v>421</v>
      </c>
      <c r="L105" s="314" t="s">
        <v>421</v>
      </c>
      <c r="M105" s="280" t="s">
        <v>421</v>
      </c>
      <c r="N105" s="502" t="s">
        <v>421</v>
      </c>
    </row>
    <row r="106" spans="1:14" ht="15">
      <c r="A106" s="478" t="s">
        <v>119</v>
      </c>
      <c r="B106" s="474" t="s">
        <v>46</v>
      </c>
      <c r="C106" s="475">
        <v>1</v>
      </c>
      <c r="D106" s="314">
        <v>26</v>
      </c>
      <c r="E106" s="280" t="s">
        <v>421</v>
      </c>
      <c r="F106" s="314" t="s">
        <v>421</v>
      </c>
      <c r="G106" s="475">
        <v>2</v>
      </c>
      <c r="H106" s="314">
        <v>250</v>
      </c>
      <c r="I106" s="475" t="s">
        <v>421</v>
      </c>
      <c r="J106" s="314" t="s">
        <v>421</v>
      </c>
      <c r="K106" s="475" t="s">
        <v>421</v>
      </c>
      <c r="L106" s="314" t="s">
        <v>421</v>
      </c>
      <c r="M106" s="280" t="s">
        <v>421</v>
      </c>
      <c r="N106" s="502" t="s">
        <v>421</v>
      </c>
    </row>
    <row r="107" spans="1:14" ht="15">
      <c r="A107" s="478" t="s">
        <v>711</v>
      </c>
      <c r="B107" s="474" t="s">
        <v>47</v>
      </c>
      <c r="C107" s="475" t="s">
        <v>421</v>
      </c>
      <c r="D107" s="314" t="s">
        <v>421</v>
      </c>
      <c r="E107" s="280" t="s">
        <v>421</v>
      </c>
      <c r="F107" s="314" t="s">
        <v>421</v>
      </c>
      <c r="G107" s="475">
        <v>1</v>
      </c>
      <c r="H107" s="314">
        <v>993</v>
      </c>
      <c r="I107" s="475" t="s">
        <v>421</v>
      </c>
      <c r="J107" s="475" t="s">
        <v>421</v>
      </c>
      <c r="K107" s="475" t="s">
        <v>421</v>
      </c>
      <c r="L107" s="314" t="s">
        <v>421</v>
      </c>
      <c r="M107" s="280" t="s">
        <v>421</v>
      </c>
      <c r="N107" s="502" t="s">
        <v>421</v>
      </c>
    </row>
    <row r="108" spans="1:14" ht="15">
      <c r="A108" s="478" t="s">
        <v>119</v>
      </c>
      <c r="B108" s="474" t="s">
        <v>47</v>
      </c>
      <c r="C108" s="475">
        <v>1</v>
      </c>
      <c r="D108" s="314">
        <v>32</v>
      </c>
      <c r="E108" s="280" t="s">
        <v>421</v>
      </c>
      <c r="F108" s="314" t="s">
        <v>421</v>
      </c>
      <c r="G108" s="475">
        <v>8</v>
      </c>
      <c r="H108" s="314">
        <v>774</v>
      </c>
      <c r="I108" s="475" t="s">
        <v>421</v>
      </c>
      <c r="J108" s="475" t="s">
        <v>421</v>
      </c>
      <c r="K108" s="475" t="s">
        <v>421</v>
      </c>
      <c r="L108" s="314" t="s">
        <v>421</v>
      </c>
      <c r="M108" s="280" t="s">
        <v>421</v>
      </c>
      <c r="N108" s="502" t="s">
        <v>421</v>
      </c>
    </row>
    <row r="109" spans="1:14" ht="15">
      <c r="A109" s="478" t="s">
        <v>654</v>
      </c>
      <c r="B109" s="474" t="s">
        <v>47</v>
      </c>
      <c r="C109" s="475" t="s">
        <v>421</v>
      </c>
      <c r="D109" s="314" t="s">
        <v>421</v>
      </c>
      <c r="E109" s="280" t="s">
        <v>421</v>
      </c>
      <c r="F109" s="314" t="s">
        <v>421</v>
      </c>
      <c r="G109" s="475">
        <v>2</v>
      </c>
      <c r="H109" s="314">
        <v>144</v>
      </c>
      <c r="I109" s="475" t="s">
        <v>421</v>
      </c>
      <c r="J109" s="475" t="s">
        <v>421</v>
      </c>
      <c r="K109" s="475" t="s">
        <v>421</v>
      </c>
      <c r="L109" s="314" t="s">
        <v>421</v>
      </c>
      <c r="M109" s="280" t="s">
        <v>421</v>
      </c>
      <c r="N109" s="502" t="s">
        <v>421</v>
      </c>
    </row>
    <row r="110" spans="1:14" ht="15">
      <c r="A110" s="478" t="s">
        <v>712</v>
      </c>
      <c r="B110" s="474" t="s">
        <v>47</v>
      </c>
      <c r="C110" s="475" t="s">
        <v>421</v>
      </c>
      <c r="D110" s="314" t="s">
        <v>421</v>
      </c>
      <c r="E110" s="280" t="s">
        <v>421</v>
      </c>
      <c r="F110" s="314" t="s">
        <v>421</v>
      </c>
      <c r="G110" s="475">
        <v>1</v>
      </c>
      <c r="H110" s="314">
        <v>212</v>
      </c>
      <c r="I110" s="475" t="s">
        <v>421</v>
      </c>
      <c r="J110" s="475" t="s">
        <v>421</v>
      </c>
      <c r="K110" s="475" t="s">
        <v>421</v>
      </c>
      <c r="L110" s="314" t="s">
        <v>421</v>
      </c>
      <c r="M110" s="280" t="s">
        <v>421</v>
      </c>
      <c r="N110" s="502" t="s">
        <v>421</v>
      </c>
    </row>
    <row r="111" spans="1:14" ht="15">
      <c r="A111" s="478" t="s">
        <v>713</v>
      </c>
      <c r="B111" s="474" t="s">
        <v>47</v>
      </c>
      <c r="C111" s="475">
        <v>1</v>
      </c>
      <c r="D111" s="314">
        <v>51</v>
      </c>
      <c r="E111" s="280" t="s">
        <v>421</v>
      </c>
      <c r="F111" s="314" t="s">
        <v>421</v>
      </c>
      <c r="G111" s="475" t="s">
        <v>421</v>
      </c>
      <c r="H111" s="314" t="s">
        <v>421</v>
      </c>
      <c r="I111" s="475">
        <v>1</v>
      </c>
      <c r="J111" s="475">
        <v>113</v>
      </c>
      <c r="K111" s="475" t="s">
        <v>421</v>
      </c>
      <c r="L111" s="314" t="s">
        <v>421</v>
      </c>
      <c r="M111" s="280" t="s">
        <v>421</v>
      </c>
      <c r="N111" s="502" t="s">
        <v>421</v>
      </c>
    </row>
    <row r="112" spans="1:14" ht="21" customHeight="1">
      <c r="A112" s="476" t="s">
        <v>126</v>
      </c>
      <c r="B112" s="474" t="s">
        <v>45</v>
      </c>
      <c r="C112" s="475">
        <v>5</v>
      </c>
      <c r="D112" s="314">
        <v>366</v>
      </c>
      <c r="E112" s="280" t="s">
        <v>421</v>
      </c>
      <c r="F112" s="314" t="s">
        <v>421</v>
      </c>
      <c r="G112" s="475">
        <v>42</v>
      </c>
      <c r="H112" s="314">
        <v>5757</v>
      </c>
      <c r="I112" s="475" t="s">
        <v>421</v>
      </c>
      <c r="J112" s="314" t="s">
        <v>421</v>
      </c>
      <c r="K112" s="475">
        <v>1</v>
      </c>
      <c r="L112" s="314">
        <v>27</v>
      </c>
      <c r="M112" s="280" t="s">
        <v>421</v>
      </c>
      <c r="N112" s="502" t="s">
        <v>421</v>
      </c>
    </row>
    <row r="113" spans="1:14" ht="15">
      <c r="A113" s="477"/>
      <c r="B113" s="474" t="s">
        <v>46</v>
      </c>
      <c r="C113" s="475">
        <v>3</v>
      </c>
      <c r="D113" s="314">
        <v>225</v>
      </c>
      <c r="E113" s="280" t="s">
        <v>421</v>
      </c>
      <c r="F113" s="314" t="s">
        <v>421</v>
      </c>
      <c r="G113" s="280">
        <v>5</v>
      </c>
      <c r="H113" s="280">
        <v>387</v>
      </c>
      <c r="I113" s="280" t="s">
        <v>421</v>
      </c>
      <c r="J113" s="280" t="s">
        <v>421</v>
      </c>
      <c r="K113" s="280">
        <v>1</v>
      </c>
      <c r="L113" s="280">
        <v>27</v>
      </c>
      <c r="M113" s="280" t="s">
        <v>421</v>
      </c>
      <c r="N113" s="502" t="s">
        <v>421</v>
      </c>
    </row>
    <row r="114" spans="1:14" ht="15">
      <c r="A114" s="477"/>
      <c r="B114" s="474" t="s">
        <v>47</v>
      </c>
      <c r="C114" s="475">
        <v>2</v>
      </c>
      <c r="D114" s="314">
        <v>141</v>
      </c>
      <c r="E114" s="280" t="s">
        <v>421</v>
      </c>
      <c r="F114" s="314" t="s">
        <v>421</v>
      </c>
      <c r="G114" s="475">
        <v>37</v>
      </c>
      <c r="H114" s="314">
        <v>5370</v>
      </c>
      <c r="I114" s="475" t="s">
        <v>421</v>
      </c>
      <c r="J114" s="314" t="s">
        <v>421</v>
      </c>
      <c r="K114" s="475" t="s">
        <v>421</v>
      </c>
      <c r="L114" s="314" t="s">
        <v>421</v>
      </c>
      <c r="M114" s="280" t="s">
        <v>421</v>
      </c>
      <c r="N114" s="502" t="s">
        <v>421</v>
      </c>
    </row>
    <row r="115" spans="1:14" ht="15">
      <c r="A115" s="478" t="s">
        <v>618</v>
      </c>
      <c r="B115" s="474" t="s">
        <v>46</v>
      </c>
      <c r="C115" s="475">
        <v>3</v>
      </c>
      <c r="D115" s="314">
        <v>225</v>
      </c>
      <c r="E115" s="280" t="s">
        <v>421</v>
      </c>
      <c r="F115" s="314" t="s">
        <v>421</v>
      </c>
      <c r="G115" s="280">
        <v>5</v>
      </c>
      <c r="H115" s="280">
        <v>387</v>
      </c>
      <c r="I115" s="280" t="s">
        <v>421</v>
      </c>
      <c r="J115" s="280" t="s">
        <v>421</v>
      </c>
      <c r="K115" s="280">
        <v>1</v>
      </c>
      <c r="L115" s="280">
        <v>27</v>
      </c>
      <c r="M115" s="280" t="s">
        <v>421</v>
      </c>
      <c r="N115" s="502" t="s">
        <v>421</v>
      </c>
    </row>
    <row r="116" spans="1:14" ht="15">
      <c r="A116" s="478" t="s">
        <v>128</v>
      </c>
      <c r="B116" s="474" t="s">
        <v>47</v>
      </c>
      <c r="C116" s="475" t="s">
        <v>421</v>
      </c>
      <c r="D116" s="314" t="s">
        <v>421</v>
      </c>
      <c r="E116" s="280" t="s">
        <v>421</v>
      </c>
      <c r="F116" s="314" t="s">
        <v>421</v>
      </c>
      <c r="G116" s="280">
        <v>2</v>
      </c>
      <c r="H116" s="502">
        <v>224</v>
      </c>
      <c r="I116" s="280" t="s">
        <v>421</v>
      </c>
      <c r="J116" s="280" t="s">
        <v>421</v>
      </c>
      <c r="K116" s="280" t="s">
        <v>421</v>
      </c>
      <c r="L116" s="502" t="s">
        <v>421</v>
      </c>
      <c r="M116" s="280" t="s">
        <v>421</v>
      </c>
      <c r="N116" s="502" t="s">
        <v>421</v>
      </c>
    </row>
    <row r="117" spans="1:14" ht="15">
      <c r="A117" s="478" t="s">
        <v>452</v>
      </c>
      <c r="B117" s="474" t="s">
        <v>47</v>
      </c>
      <c r="C117" s="475" t="s">
        <v>421</v>
      </c>
      <c r="D117" s="314" t="s">
        <v>421</v>
      </c>
      <c r="E117" s="280" t="s">
        <v>421</v>
      </c>
      <c r="F117" s="314" t="s">
        <v>421</v>
      </c>
      <c r="G117" s="280">
        <v>4</v>
      </c>
      <c r="H117" s="502">
        <v>434</v>
      </c>
      <c r="I117" s="280" t="s">
        <v>421</v>
      </c>
      <c r="J117" s="280" t="s">
        <v>421</v>
      </c>
      <c r="K117" s="280" t="s">
        <v>421</v>
      </c>
      <c r="L117" s="502" t="s">
        <v>421</v>
      </c>
      <c r="M117" s="280" t="s">
        <v>421</v>
      </c>
      <c r="N117" s="502" t="s">
        <v>421</v>
      </c>
    </row>
    <row r="118" spans="1:14" ht="15">
      <c r="A118" s="478" t="s">
        <v>714</v>
      </c>
      <c r="B118" s="474" t="s">
        <v>47</v>
      </c>
      <c r="C118" s="475" t="s">
        <v>421</v>
      </c>
      <c r="D118" s="314" t="s">
        <v>421</v>
      </c>
      <c r="E118" s="280" t="s">
        <v>421</v>
      </c>
      <c r="F118" s="314" t="s">
        <v>421</v>
      </c>
      <c r="G118" s="475">
        <v>3</v>
      </c>
      <c r="H118" s="314">
        <v>303</v>
      </c>
      <c r="I118" s="475" t="s">
        <v>421</v>
      </c>
      <c r="J118" s="475" t="s">
        <v>421</v>
      </c>
      <c r="K118" s="475" t="s">
        <v>421</v>
      </c>
      <c r="L118" s="314" t="s">
        <v>421</v>
      </c>
      <c r="M118" s="280" t="s">
        <v>421</v>
      </c>
      <c r="N118" s="502" t="s">
        <v>421</v>
      </c>
    </row>
    <row r="119" spans="1:14" ht="15">
      <c r="A119" s="478" t="s">
        <v>618</v>
      </c>
      <c r="B119" s="474" t="s">
        <v>47</v>
      </c>
      <c r="C119" s="475">
        <v>1</v>
      </c>
      <c r="D119" s="314">
        <v>55</v>
      </c>
      <c r="E119" s="280" t="s">
        <v>421</v>
      </c>
      <c r="F119" s="314" t="s">
        <v>421</v>
      </c>
      <c r="G119" s="475">
        <v>10</v>
      </c>
      <c r="H119" s="314">
        <v>1154</v>
      </c>
      <c r="I119" s="475" t="s">
        <v>421</v>
      </c>
      <c r="J119" s="314" t="s">
        <v>421</v>
      </c>
      <c r="K119" s="475" t="s">
        <v>421</v>
      </c>
      <c r="L119" s="314" t="s">
        <v>421</v>
      </c>
      <c r="M119" s="280" t="s">
        <v>421</v>
      </c>
      <c r="N119" s="502" t="s">
        <v>421</v>
      </c>
    </row>
    <row r="120" spans="1:14" ht="15">
      <c r="A120" s="478" t="s">
        <v>715</v>
      </c>
      <c r="B120" s="474" t="s">
        <v>47</v>
      </c>
      <c r="C120" s="475" t="s">
        <v>421</v>
      </c>
      <c r="D120" s="314" t="s">
        <v>421</v>
      </c>
      <c r="E120" s="280" t="s">
        <v>421</v>
      </c>
      <c r="F120" s="314" t="s">
        <v>421</v>
      </c>
      <c r="G120" s="475">
        <v>3</v>
      </c>
      <c r="H120" s="314">
        <v>638</v>
      </c>
      <c r="I120" s="475" t="s">
        <v>421</v>
      </c>
      <c r="J120" s="475" t="s">
        <v>421</v>
      </c>
      <c r="K120" s="475" t="s">
        <v>421</v>
      </c>
      <c r="L120" s="314" t="s">
        <v>421</v>
      </c>
      <c r="M120" s="280" t="s">
        <v>421</v>
      </c>
      <c r="N120" s="502" t="s">
        <v>421</v>
      </c>
    </row>
    <row r="121" spans="1:14" ht="15">
      <c r="A121" s="478" t="s">
        <v>131</v>
      </c>
      <c r="B121" s="474" t="s">
        <v>47</v>
      </c>
      <c r="C121" s="475" t="s">
        <v>421</v>
      </c>
      <c r="D121" s="314" t="s">
        <v>421</v>
      </c>
      <c r="E121" s="280" t="s">
        <v>421</v>
      </c>
      <c r="F121" s="314" t="s">
        <v>421</v>
      </c>
      <c r="G121" s="475">
        <v>5</v>
      </c>
      <c r="H121" s="314">
        <v>400</v>
      </c>
      <c r="I121" s="475" t="s">
        <v>421</v>
      </c>
      <c r="J121" s="475" t="s">
        <v>421</v>
      </c>
      <c r="K121" s="475" t="s">
        <v>421</v>
      </c>
      <c r="L121" s="314" t="s">
        <v>421</v>
      </c>
      <c r="M121" s="280" t="s">
        <v>421</v>
      </c>
      <c r="N121" s="502" t="s">
        <v>421</v>
      </c>
    </row>
    <row r="122" spans="1:14" ht="15">
      <c r="A122" s="478" t="s">
        <v>716</v>
      </c>
      <c r="B122" s="474" t="s">
        <v>47</v>
      </c>
      <c r="C122" s="475" t="s">
        <v>421</v>
      </c>
      <c r="D122" s="314" t="s">
        <v>421</v>
      </c>
      <c r="E122" s="280" t="s">
        <v>421</v>
      </c>
      <c r="F122" s="314" t="s">
        <v>421</v>
      </c>
      <c r="G122" s="475">
        <v>4</v>
      </c>
      <c r="H122" s="314">
        <v>605</v>
      </c>
      <c r="I122" s="475" t="s">
        <v>421</v>
      </c>
      <c r="J122" s="475" t="s">
        <v>421</v>
      </c>
      <c r="K122" s="475" t="s">
        <v>421</v>
      </c>
      <c r="L122" s="314" t="s">
        <v>421</v>
      </c>
      <c r="M122" s="280" t="s">
        <v>421</v>
      </c>
      <c r="N122" s="502" t="s">
        <v>421</v>
      </c>
    </row>
    <row r="123" spans="1:14" ht="15">
      <c r="A123" s="478" t="s">
        <v>717</v>
      </c>
      <c r="B123" s="474" t="s">
        <v>47</v>
      </c>
      <c r="C123" s="475">
        <v>1</v>
      </c>
      <c r="D123" s="314">
        <v>86</v>
      </c>
      <c r="E123" s="280" t="s">
        <v>421</v>
      </c>
      <c r="F123" s="314" t="s">
        <v>421</v>
      </c>
      <c r="G123" s="475">
        <v>2</v>
      </c>
      <c r="H123" s="314">
        <v>402</v>
      </c>
      <c r="I123" s="475" t="s">
        <v>421</v>
      </c>
      <c r="J123" s="475" t="s">
        <v>421</v>
      </c>
      <c r="K123" s="475" t="s">
        <v>421</v>
      </c>
      <c r="L123" s="314" t="s">
        <v>421</v>
      </c>
      <c r="M123" s="280" t="s">
        <v>421</v>
      </c>
      <c r="N123" s="502" t="s">
        <v>421</v>
      </c>
    </row>
    <row r="124" spans="1:14" ht="15">
      <c r="A124" s="478" t="s">
        <v>718</v>
      </c>
      <c r="B124" s="474" t="s">
        <v>47</v>
      </c>
      <c r="C124" s="475" t="s">
        <v>421</v>
      </c>
      <c r="D124" s="314" t="s">
        <v>421</v>
      </c>
      <c r="E124" s="280" t="s">
        <v>421</v>
      </c>
      <c r="F124" s="314" t="s">
        <v>421</v>
      </c>
      <c r="G124" s="475">
        <v>4</v>
      </c>
      <c r="H124" s="314">
        <v>1210</v>
      </c>
      <c r="I124" s="475" t="s">
        <v>421</v>
      </c>
      <c r="J124" s="475" t="s">
        <v>421</v>
      </c>
      <c r="K124" s="475" t="s">
        <v>421</v>
      </c>
      <c r="L124" s="314" t="s">
        <v>421</v>
      </c>
      <c r="M124" s="280" t="s">
        <v>421</v>
      </c>
      <c r="N124" s="502" t="s">
        <v>421</v>
      </c>
    </row>
    <row r="125" spans="1:14" ht="21" customHeight="1">
      <c r="A125" s="476" t="s">
        <v>134</v>
      </c>
      <c r="B125" s="474" t="s">
        <v>45</v>
      </c>
      <c r="C125" s="475">
        <v>1</v>
      </c>
      <c r="D125" s="314">
        <v>57</v>
      </c>
      <c r="E125" s="280" t="s">
        <v>421</v>
      </c>
      <c r="F125" s="314" t="s">
        <v>421</v>
      </c>
      <c r="G125" s="475">
        <v>17</v>
      </c>
      <c r="H125" s="314">
        <v>1527</v>
      </c>
      <c r="I125" s="475">
        <v>3</v>
      </c>
      <c r="J125" s="314">
        <v>1253</v>
      </c>
      <c r="K125" s="475">
        <v>4</v>
      </c>
      <c r="L125" s="314">
        <v>183</v>
      </c>
      <c r="M125" s="280" t="s">
        <v>421</v>
      </c>
      <c r="N125" s="502" t="s">
        <v>421</v>
      </c>
    </row>
    <row r="126" spans="1:14" ht="15">
      <c r="A126" s="477"/>
      <c r="B126" s="474" t="s">
        <v>46</v>
      </c>
      <c r="C126" s="475">
        <v>1</v>
      </c>
      <c r="D126" s="314">
        <v>57</v>
      </c>
      <c r="E126" s="280" t="s">
        <v>421</v>
      </c>
      <c r="F126" s="314" t="s">
        <v>421</v>
      </c>
      <c r="G126" s="280">
        <v>3</v>
      </c>
      <c r="H126" s="280">
        <v>122</v>
      </c>
      <c r="I126" s="280" t="s">
        <v>421</v>
      </c>
      <c r="J126" s="280" t="s">
        <v>421</v>
      </c>
      <c r="K126" s="280">
        <v>2</v>
      </c>
      <c r="L126" s="280">
        <v>65</v>
      </c>
      <c r="M126" s="280" t="s">
        <v>421</v>
      </c>
      <c r="N126" s="502" t="s">
        <v>421</v>
      </c>
    </row>
    <row r="127" spans="1:14" ht="15">
      <c r="A127" s="477"/>
      <c r="B127" s="474" t="s">
        <v>47</v>
      </c>
      <c r="C127" s="475" t="s">
        <v>421</v>
      </c>
      <c r="D127" s="314" t="s">
        <v>421</v>
      </c>
      <c r="E127" s="280" t="s">
        <v>421</v>
      </c>
      <c r="F127" s="314" t="s">
        <v>421</v>
      </c>
      <c r="G127" s="475">
        <v>14</v>
      </c>
      <c r="H127" s="314">
        <v>1405</v>
      </c>
      <c r="I127" s="475">
        <v>3</v>
      </c>
      <c r="J127" s="314">
        <v>1253</v>
      </c>
      <c r="K127" s="475">
        <v>2</v>
      </c>
      <c r="L127" s="314">
        <v>118</v>
      </c>
      <c r="M127" s="280" t="s">
        <v>421</v>
      </c>
      <c r="N127" s="502" t="s">
        <v>421</v>
      </c>
    </row>
    <row r="128" spans="1:14" ht="15">
      <c r="A128" s="478" t="s">
        <v>619</v>
      </c>
      <c r="B128" s="474" t="s">
        <v>46</v>
      </c>
      <c r="C128" s="475">
        <v>1</v>
      </c>
      <c r="D128" s="314">
        <v>57</v>
      </c>
      <c r="E128" s="280" t="s">
        <v>421</v>
      </c>
      <c r="F128" s="314" t="s">
        <v>421</v>
      </c>
      <c r="G128" s="280">
        <v>3</v>
      </c>
      <c r="H128" s="280">
        <v>122</v>
      </c>
      <c r="I128" s="280" t="s">
        <v>421</v>
      </c>
      <c r="J128" s="280" t="s">
        <v>421</v>
      </c>
      <c r="K128" s="280">
        <v>1</v>
      </c>
      <c r="L128" s="280">
        <v>37</v>
      </c>
      <c r="M128" s="280" t="s">
        <v>421</v>
      </c>
      <c r="N128" s="502" t="s">
        <v>421</v>
      </c>
    </row>
    <row r="129" spans="1:14" ht="15">
      <c r="A129" s="478" t="s">
        <v>719</v>
      </c>
      <c r="B129" s="474" t="s">
        <v>47</v>
      </c>
      <c r="C129" s="475" t="s">
        <v>421</v>
      </c>
      <c r="D129" s="314" t="s">
        <v>421</v>
      </c>
      <c r="E129" s="280" t="s">
        <v>421</v>
      </c>
      <c r="F129" s="314" t="s">
        <v>421</v>
      </c>
      <c r="G129" s="475">
        <v>3</v>
      </c>
      <c r="H129" s="314">
        <v>149</v>
      </c>
      <c r="I129" s="475" t="s">
        <v>421</v>
      </c>
      <c r="J129" s="475" t="s">
        <v>421</v>
      </c>
      <c r="K129" s="475" t="s">
        <v>421</v>
      </c>
      <c r="L129" s="314" t="s">
        <v>421</v>
      </c>
      <c r="M129" s="280" t="s">
        <v>421</v>
      </c>
      <c r="N129" s="502" t="s">
        <v>421</v>
      </c>
    </row>
    <row r="130" spans="1:14" ht="15">
      <c r="A130" s="478" t="s">
        <v>422</v>
      </c>
      <c r="B130" s="474" t="s">
        <v>47</v>
      </c>
      <c r="C130" s="475" t="s">
        <v>421</v>
      </c>
      <c r="D130" s="314" t="s">
        <v>421</v>
      </c>
      <c r="E130" s="280" t="s">
        <v>421</v>
      </c>
      <c r="F130" s="314" t="s">
        <v>421</v>
      </c>
      <c r="G130" s="475" t="s">
        <v>421</v>
      </c>
      <c r="H130" s="314" t="s">
        <v>421</v>
      </c>
      <c r="I130" s="475" t="s">
        <v>421</v>
      </c>
      <c r="J130" s="475" t="s">
        <v>421</v>
      </c>
      <c r="K130" s="475">
        <v>1</v>
      </c>
      <c r="L130" s="314">
        <v>61</v>
      </c>
      <c r="M130" s="280" t="s">
        <v>421</v>
      </c>
      <c r="N130" s="502" t="s">
        <v>421</v>
      </c>
    </row>
    <row r="131" spans="1:14" ht="15">
      <c r="A131" s="478" t="s">
        <v>720</v>
      </c>
      <c r="B131" s="474" t="s">
        <v>47</v>
      </c>
      <c r="C131" s="475" t="s">
        <v>421</v>
      </c>
      <c r="D131" s="314" t="s">
        <v>421</v>
      </c>
      <c r="E131" s="280" t="s">
        <v>421</v>
      </c>
      <c r="F131" s="314" t="s">
        <v>421</v>
      </c>
      <c r="G131" s="475">
        <v>1</v>
      </c>
      <c r="H131" s="314">
        <v>330</v>
      </c>
      <c r="I131" s="475" t="s">
        <v>421</v>
      </c>
      <c r="J131" s="475" t="s">
        <v>421</v>
      </c>
      <c r="K131" s="475" t="s">
        <v>421</v>
      </c>
      <c r="L131" s="314" t="s">
        <v>421</v>
      </c>
      <c r="M131" s="280" t="s">
        <v>421</v>
      </c>
      <c r="N131" s="502" t="s">
        <v>421</v>
      </c>
    </row>
    <row r="132" spans="1:14" ht="15">
      <c r="A132" s="478" t="s">
        <v>721</v>
      </c>
      <c r="B132" s="474" t="s">
        <v>45</v>
      </c>
      <c r="C132" s="475" t="s">
        <v>421</v>
      </c>
      <c r="D132" s="314" t="s">
        <v>421</v>
      </c>
      <c r="E132" s="280" t="s">
        <v>421</v>
      </c>
      <c r="F132" s="314" t="s">
        <v>421</v>
      </c>
      <c r="G132" s="280">
        <v>1</v>
      </c>
      <c r="H132" s="280">
        <v>73</v>
      </c>
      <c r="I132" s="280" t="s">
        <v>421</v>
      </c>
      <c r="J132" s="280" t="s">
        <v>421</v>
      </c>
      <c r="K132" s="280">
        <v>1</v>
      </c>
      <c r="L132" s="280">
        <v>28</v>
      </c>
      <c r="M132" s="280" t="s">
        <v>421</v>
      </c>
      <c r="N132" s="502" t="s">
        <v>421</v>
      </c>
    </row>
    <row r="133" spans="1:14" ht="15">
      <c r="A133" s="478"/>
      <c r="B133" s="474" t="s">
        <v>46</v>
      </c>
      <c r="C133" s="475" t="s">
        <v>421</v>
      </c>
      <c r="D133" s="314" t="s">
        <v>421</v>
      </c>
      <c r="E133" s="280" t="s">
        <v>421</v>
      </c>
      <c r="F133" s="314" t="s">
        <v>421</v>
      </c>
      <c r="G133" s="280" t="s">
        <v>421</v>
      </c>
      <c r="H133" s="280" t="s">
        <v>421</v>
      </c>
      <c r="I133" s="280" t="s">
        <v>421</v>
      </c>
      <c r="J133" s="280" t="s">
        <v>421</v>
      </c>
      <c r="K133" s="280">
        <v>1</v>
      </c>
      <c r="L133" s="280">
        <v>28</v>
      </c>
      <c r="M133" s="280" t="s">
        <v>421</v>
      </c>
      <c r="N133" s="502" t="s">
        <v>421</v>
      </c>
    </row>
    <row r="134" spans="1:14" ht="15">
      <c r="A134" s="478"/>
      <c r="B134" s="474" t="s">
        <v>47</v>
      </c>
      <c r="C134" s="475" t="s">
        <v>421</v>
      </c>
      <c r="D134" s="314" t="s">
        <v>421</v>
      </c>
      <c r="E134" s="280" t="s">
        <v>421</v>
      </c>
      <c r="F134" s="314" t="s">
        <v>421</v>
      </c>
      <c r="G134" s="280">
        <v>1</v>
      </c>
      <c r="H134" s="280">
        <v>73</v>
      </c>
      <c r="I134" s="280" t="s">
        <v>421</v>
      </c>
      <c r="J134" s="280" t="s">
        <v>421</v>
      </c>
      <c r="K134" s="280" t="s">
        <v>421</v>
      </c>
      <c r="L134" s="280" t="s">
        <v>421</v>
      </c>
      <c r="M134" s="280" t="s">
        <v>421</v>
      </c>
      <c r="N134" s="502" t="s">
        <v>421</v>
      </c>
    </row>
    <row r="135" spans="1:14" ht="15">
      <c r="A135" s="478" t="s">
        <v>722</v>
      </c>
      <c r="B135" s="474" t="s">
        <v>45</v>
      </c>
      <c r="C135" s="475" t="s">
        <v>421</v>
      </c>
      <c r="D135" s="314" t="s">
        <v>421</v>
      </c>
      <c r="E135" s="280" t="s">
        <v>421</v>
      </c>
      <c r="F135" s="314" t="s">
        <v>421</v>
      </c>
      <c r="G135" s="280" t="s">
        <v>421</v>
      </c>
      <c r="H135" s="280" t="s">
        <v>421</v>
      </c>
      <c r="I135" s="280">
        <v>1</v>
      </c>
      <c r="J135" s="280">
        <v>897</v>
      </c>
      <c r="K135" s="280" t="s">
        <v>421</v>
      </c>
      <c r="L135" s="280" t="s">
        <v>421</v>
      </c>
      <c r="M135" s="280" t="s">
        <v>421</v>
      </c>
      <c r="N135" s="502" t="s">
        <v>421</v>
      </c>
    </row>
    <row r="136" spans="1:14" ht="15">
      <c r="A136" s="478"/>
      <c r="B136" s="474" t="s">
        <v>47</v>
      </c>
      <c r="C136" s="475" t="s">
        <v>421</v>
      </c>
      <c r="D136" s="314" t="s">
        <v>421</v>
      </c>
      <c r="E136" s="280" t="s">
        <v>421</v>
      </c>
      <c r="F136" s="314" t="s">
        <v>421</v>
      </c>
      <c r="G136" s="280" t="s">
        <v>421</v>
      </c>
      <c r="H136" s="280" t="s">
        <v>421</v>
      </c>
      <c r="I136" s="280">
        <v>1</v>
      </c>
      <c r="J136" s="280">
        <v>897</v>
      </c>
      <c r="K136" s="280" t="s">
        <v>421</v>
      </c>
      <c r="L136" s="280" t="s">
        <v>421</v>
      </c>
      <c r="M136" s="280" t="s">
        <v>421</v>
      </c>
      <c r="N136" s="502" t="s">
        <v>421</v>
      </c>
    </row>
    <row r="137" spans="1:14" ht="15">
      <c r="A137" s="478" t="s">
        <v>139</v>
      </c>
      <c r="B137" s="474" t="s">
        <v>47</v>
      </c>
      <c r="C137" s="475" t="s">
        <v>421</v>
      </c>
      <c r="D137" s="314" t="s">
        <v>421</v>
      </c>
      <c r="E137" s="280" t="s">
        <v>421</v>
      </c>
      <c r="F137" s="314" t="s">
        <v>421</v>
      </c>
      <c r="G137" s="280">
        <v>2</v>
      </c>
      <c r="H137" s="280">
        <v>140</v>
      </c>
      <c r="I137" s="475" t="s">
        <v>421</v>
      </c>
      <c r="J137" s="314" t="s">
        <v>421</v>
      </c>
      <c r="K137" s="475" t="s">
        <v>421</v>
      </c>
      <c r="L137" s="314" t="s">
        <v>421</v>
      </c>
      <c r="M137" s="280" t="s">
        <v>421</v>
      </c>
      <c r="N137" s="502" t="s">
        <v>421</v>
      </c>
    </row>
    <row r="138" spans="1:14" ht="15">
      <c r="A138" s="478" t="s">
        <v>723</v>
      </c>
      <c r="B138" s="474" t="s">
        <v>47</v>
      </c>
      <c r="C138" s="475" t="s">
        <v>421</v>
      </c>
      <c r="D138" s="314" t="s">
        <v>421</v>
      </c>
      <c r="E138" s="280" t="s">
        <v>421</v>
      </c>
      <c r="F138" s="314" t="s">
        <v>421</v>
      </c>
      <c r="G138" s="475">
        <v>3</v>
      </c>
      <c r="H138" s="314">
        <v>311</v>
      </c>
      <c r="I138" s="475">
        <v>1</v>
      </c>
      <c r="J138" s="314">
        <v>255</v>
      </c>
      <c r="K138" s="475" t="s">
        <v>421</v>
      </c>
      <c r="L138" s="314" t="s">
        <v>421</v>
      </c>
      <c r="M138" s="280" t="s">
        <v>421</v>
      </c>
      <c r="N138" s="502" t="s">
        <v>421</v>
      </c>
    </row>
    <row r="139" spans="1:14" ht="15">
      <c r="A139" s="478" t="s">
        <v>619</v>
      </c>
      <c r="B139" s="474" t="s">
        <v>47</v>
      </c>
      <c r="C139" s="475" t="s">
        <v>421</v>
      </c>
      <c r="D139" s="314" t="s">
        <v>421</v>
      </c>
      <c r="E139" s="280" t="s">
        <v>421</v>
      </c>
      <c r="F139" s="314" t="s">
        <v>421</v>
      </c>
      <c r="G139" s="475">
        <v>3</v>
      </c>
      <c r="H139" s="314">
        <v>217</v>
      </c>
      <c r="I139" s="475">
        <v>1</v>
      </c>
      <c r="J139" s="475">
        <v>101</v>
      </c>
      <c r="K139" s="475">
        <v>1</v>
      </c>
      <c r="L139" s="314">
        <v>57</v>
      </c>
      <c r="M139" s="280" t="s">
        <v>421</v>
      </c>
      <c r="N139" s="502" t="s">
        <v>421</v>
      </c>
    </row>
    <row r="140" spans="1:14" ht="15">
      <c r="A140" s="478" t="s">
        <v>511</v>
      </c>
      <c r="B140" s="474" t="s">
        <v>47</v>
      </c>
      <c r="C140" s="475" t="s">
        <v>421</v>
      </c>
      <c r="D140" s="314" t="s">
        <v>421</v>
      </c>
      <c r="E140" s="280" t="s">
        <v>421</v>
      </c>
      <c r="F140" s="314" t="s">
        <v>421</v>
      </c>
      <c r="G140" s="475">
        <v>1</v>
      </c>
      <c r="H140" s="314">
        <v>185</v>
      </c>
      <c r="I140" s="475" t="s">
        <v>421</v>
      </c>
      <c r="J140" s="475" t="s">
        <v>421</v>
      </c>
      <c r="K140" s="475" t="s">
        <v>421</v>
      </c>
      <c r="L140" s="314" t="s">
        <v>421</v>
      </c>
      <c r="M140" s="280" t="s">
        <v>421</v>
      </c>
      <c r="N140" s="502" t="s">
        <v>421</v>
      </c>
    </row>
    <row r="141" spans="1:14" ht="21" customHeight="1">
      <c r="A141" s="476" t="s">
        <v>143</v>
      </c>
      <c r="B141" s="474" t="s">
        <v>45</v>
      </c>
      <c r="C141" s="475">
        <v>17</v>
      </c>
      <c r="D141" s="314">
        <v>760</v>
      </c>
      <c r="E141" s="280" t="s">
        <v>421</v>
      </c>
      <c r="F141" s="314" t="s">
        <v>421</v>
      </c>
      <c r="G141" s="475">
        <v>20</v>
      </c>
      <c r="H141" s="314">
        <v>4214</v>
      </c>
      <c r="I141" s="475" t="s">
        <v>421</v>
      </c>
      <c r="J141" s="475" t="s">
        <v>421</v>
      </c>
      <c r="K141" s="475">
        <v>3</v>
      </c>
      <c r="L141" s="314">
        <v>198</v>
      </c>
      <c r="M141" s="280" t="s">
        <v>421</v>
      </c>
      <c r="N141" s="502" t="s">
        <v>421</v>
      </c>
    </row>
    <row r="142" spans="1:14" ht="15">
      <c r="A142" s="477"/>
      <c r="B142" s="474" t="s">
        <v>46</v>
      </c>
      <c r="C142" s="475">
        <v>3</v>
      </c>
      <c r="D142" s="314">
        <v>137</v>
      </c>
      <c r="E142" s="280" t="s">
        <v>421</v>
      </c>
      <c r="F142" s="314" t="s">
        <v>421</v>
      </c>
      <c r="G142" s="280" t="s">
        <v>421</v>
      </c>
      <c r="H142" s="280" t="s">
        <v>421</v>
      </c>
      <c r="I142" s="280" t="s">
        <v>421</v>
      </c>
      <c r="J142" s="280" t="s">
        <v>421</v>
      </c>
      <c r="K142" s="280" t="s">
        <v>421</v>
      </c>
      <c r="L142" s="280" t="s">
        <v>421</v>
      </c>
      <c r="M142" s="280" t="s">
        <v>421</v>
      </c>
      <c r="N142" s="502" t="s">
        <v>421</v>
      </c>
    </row>
    <row r="143" spans="1:14" ht="15">
      <c r="A143" s="477"/>
      <c r="B143" s="474" t="s">
        <v>47</v>
      </c>
      <c r="C143" s="475">
        <v>14</v>
      </c>
      <c r="D143" s="314">
        <v>623</v>
      </c>
      <c r="E143" s="280" t="s">
        <v>421</v>
      </c>
      <c r="F143" s="314" t="s">
        <v>421</v>
      </c>
      <c r="G143" s="475">
        <v>20</v>
      </c>
      <c r="H143" s="314">
        <v>4214</v>
      </c>
      <c r="I143" s="475" t="s">
        <v>421</v>
      </c>
      <c r="J143" s="475" t="s">
        <v>421</v>
      </c>
      <c r="K143" s="475">
        <v>3</v>
      </c>
      <c r="L143" s="314">
        <v>198</v>
      </c>
      <c r="M143" s="280" t="s">
        <v>421</v>
      </c>
      <c r="N143" s="502" t="s">
        <v>421</v>
      </c>
    </row>
    <row r="144" spans="1:14" ht="15">
      <c r="A144" s="478" t="s">
        <v>572</v>
      </c>
      <c r="B144" s="474" t="s">
        <v>47</v>
      </c>
      <c r="C144" s="475" t="s">
        <v>421</v>
      </c>
      <c r="D144" s="314" t="s">
        <v>421</v>
      </c>
      <c r="E144" s="280" t="s">
        <v>421</v>
      </c>
      <c r="F144" s="314" t="s">
        <v>421</v>
      </c>
      <c r="G144" s="475">
        <v>1</v>
      </c>
      <c r="H144" s="314">
        <v>378</v>
      </c>
      <c r="I144" s="475" t="s">
        <v>421</v>
      </c>
      <c r="J144" s="475" t="s">
        <v>421</v>
      </c>
      <c r="K144" s="475" t="s">
        <v>421</v>
      </c>
      <c r="L144" s="314" t="s">
        <v>421</v>
      </c>
      <c r="M144" s="280" t="s">
        <v>421</v>
      </c>
      <c r="N144" s="502" t="s">
        <v>421</v>
      </c>
    </row>
    <row r="145" spans="1:14" ht="15">
      <c r="A145" s="478" t="s">
        <v>724</v>
      </c>
      <c r="B145" s="474" t="s">
        <v>47</v>
      </c>
      <c r="C145" s="475" t="s">
        <v>421</v>
      </c>
      <c r="D145" s="314" t="s">
        <v>421</v>
      </c>
      <c r="E145" s="280" t="s">
        <v>421</v>
      </c>
      <c r="F145" s="314" t="s">
        <v>421</v>
      </c>
      <c r="G145" s="475">
        <v>1</v>
      </c>
      <c r="H145" s="314">
        <v>124</v>
      </c>
      <c r="I145" s="475" t="s">
        <v>421</v>
      </c>
      <c r="J145" s="475" t="s">
        <v>421</v>
      </c>
      <c r="K145" s="475" t="s">
        <v>421</v>
      </c>
      <c r="L145" s="314" t="s">
        <v>421</v>
      </c>
      <c r="M145" s="280" t="s">
        <v>421</v>
      </c>
      <c r="N145" s="502" t="s">
        <v>421</v>
      </c>
    </row>
    <row r="146" spans="1:14" ht="15">
      <c r="A146" s="478" t="s">
        <v>725</v>
      </c>
      <c r="B146" s="474" t="s">
        <v>45</v>
      </c>
      <c r="C146" s="475">
        <v>2</v>
      </c>
      <c r="D146" s="314">
        <v>60</v>
      </c>
      <c r="E146" s="280" t="s">
        <v>421</v>
      </c>
      <c r="F146" s="314" t="s">
        <v>421</v>
      </c>
      <c r="G146" s="475" t="s">
        <v>421</v>
      </c>
      <c r="H146" s="314" t="s">
        <v>421</v>
      </c>
      <c r="I146" s="475" t="s">
        <v>421</v>
      </c>
      <c r="J146" s="475" t="s">
        <v>421</v>
      </c>
      <c r="K146" s="475" t="s">
        <v>421</v>
      </c>
      <c r="L146" s="314" t="s">
        <v>421</v>
      </c>
      <c r="M146" s="280" t="s">
        <v>421</v>
      </c>
      <c r="N146" s="502" t="s">
        <v>421</v>
      </c>
    </row>
    <row r="147" spans="1:14" ht="15">
      <c r="A147" s="477"/>
      <c r="B147" s="474" t="s">
        <v>46</v>
      </c>
      <c r="C147" s="475">
        <v>1</v>
      </c>
      <c r="D147" s="314">
        <v>38</v>
      </c>
      <c r="E147" s="280" t="s">
        <v>421</v>
      </c>
      <c r="F147" s="314" t="s">
        <v>421</v>
      </c>
      <c r="G147" s="280" t="s">
        <v>421</v>
      </c>
      <c r="H147" s="280" t="s">
        <v>421</v>
      </c>
      <c r="I147" s="280" t="s">
        <v>421</v>
      </c>
      <c r="J147" s="280" t="s">
        <v>421</v>
      </c>
      <c r="K147" s="280" t="s">
        <v>421</v>
      </c>
      <c r="L147" s="280" t="s">
        <v>421</v>
      </c>
      <c r="M147" s="280" t="s">
        <v>421</v>
      </c>
      <c r="N147" s="502" t="s">
        <v>421</v>
      </c>
    </row>
    <row r="148" spans="1:14" ht="15">
      <c r="A148" s="477"/>
      <c r="B148" s="474" t="s">
        <v>47</v>
      </c>
      <c r="C148" s="475">
        <v>1</v>
      </c>
      <c r="D148" s="314">
        <v>22</v>
      </c>
      <c r="E148" s="280" t="s">
        <v>421</v>
      </c>
      <c r="F148" s="314" t="s">
        <v>421</v>
      </c>
      <c r="G148" s="475" t="s">
        <v>421</v>
      </c>
      <c r="H148" s="314" t="s">
        <v>421</v>
      </c>
      <c r="I148" s="475" t="s">
        <v>421</v>
      </c>
      <c r="J148" s="475" t="s">
        <v>421</v>
      </c>
      <c r="K148" s="475" t="s">
        <v>421</v>
      </c>
      <c r="L148" s="314" t="s">
        <v>421</v>
      </c>
      <c r="M148" s="280" t="s">
        <v>421</v>
      </c>
      <c r="N148" s="502" t="s">
        <v>421</v>
      </c>
    </row>
    <row r="149" spans="1:14" ht="15">
      <c r="A149" s="478" t="s">
        <v>726</v>
      </c>
      <c r="B149" s="474" t="s">
        <v>47</v>
      </c>
      <c r="C149" s="475">
        <v>2</v>
      </c>
      <c r="D149" s="314">
        <v>112</v>
      </c>
      <c r="E149" s="280" t="s">
        <v>421</v>
      </c>
      <c r="F149" s="314" t="s">
        <v>421</v>
      </c>
      <c r="G149" s="475">
        <v>1</v>
      </c>
      <c r="H149" s="314">
        <v>461</v>
      </c>
      <c r="I149" s="475" t="s">
        <v>421</v>
      </c>
      <c r="J149" s="475" t="s">
        <v>421</v>
      </c>
      <c r="K149" s="475" t="s">
        <v>421</v>
      </c>
      <c r="L149" s="314" t="s">
        <v>421</v>
      </c>
      <c r="M149" s="280" t="s">
        <v>421</v>
      </c>
      <c r="N149" s="502" t="s">
        <v>421</v>
      </c>
    </row>
    <row r="150" spans="1:14" ht="15">
      <c r="A150" s="478" t="s">
        <v>149</v>
      </c>
      <c r="B150" s="474" t="s">
        <v>47</v>
      </c>
      <c r="C150" s="475">
        <v>2</v>
      </c>
      <c r="D150" s="314">
        <v>77</v>
      </c>
      <c r="E150" s="280" t="s">
        <v>421</v>
      </c>
      <c r="F150" s="314" t="s">
        <v>421</v>
      </c>
      <c r="G150" s="475">
        <v>2</v>
      </c>
      <c r="H150" s="314">
        <v>248</v>
      </c>
      <c r="I150" s="475" t="s">
        <v>421</v>
      </c>
      <c r="J150" s="475" t="s">
        <v>421</v>
      </c>
      <c r="K150" s="475" t="s">
        <v>421</v>
      </c>
      <c r="L150" s="314" t="s">
        <v>421</v>
      </c>
      <c r="M150" s="280" t="s">
        <v>421</v>
      </c>
      <c r="N150" s="502" t="s">
        <v>421</v>
      </c>
    </row>
    <row r="151" spans="1:14" ht="15">
      <c r="A151" s="478" t="s">
        <v>150</v>
      </c>
      <c r="B151" s="474" t="s">
        <v>47</v>
      </c>
      <c r="C151" s="475" t="s">
        <v>421</v>
      </c>
      <c r="D151" s="314" t="s">
        <v>421</v>
      </c>
      <c r="E151" s="280" t="s">
        <v>421</v>
      </c>
      <c r="F151" s="314" t="s">
        <v>421</v>
      </c>
      <c r="G151" s="475">
        <v>2</v>
      </c>
      <c r="H151" s="314">
        <v>493</v>
      </c>
      <c r="I151" s="475" t="s">
        <v>421</v>
      </c>
      <c r="J151" s="475" t="s">
        <v>421</v>
      </c>
      <c r="K151" s="475" t="s">
        <v>421</v>
      </c>
      <c r="L151" s="314" t="s">
        <v>421</v>
      </c>
      <c r="M151" s="280" t="s">
        <v>421</v>
      </c>
      <c r="N151" s="502" t="s">
        <v>421</v>
      </c>
    </row>
    <row r="152" spans="1:14" ht="15">
      <c r="A152" s="478" t="s">
        <v>727</v>
      </c>
      <c r="B152" s="474" t="s">
        <v>47</v>
      </c>
      <c r="C152" s="475">
        <v>1</v>
      </c>
      <c r="D152" s="314">
        <v>71</v>
      </c>
      <c r="E152" s="280" t="s">
        <v>421</v>
      </c>
      <c r="F152" s="314" t="s">
        <v>421</v>
      </c>
      <c r="G152" s="475">
        <v>2</v>
      </c>
      <c r="H152" s="314">
        <v>767</v>
      </c>
      <c r="I152" s="475" t="s">
        <v>421</v>
      </c>
      <c r="J152" s="475" t="s">
        <v>421</v>
      </c>
      <c r="K152" s="475" t="s">
        <v>421</v>
      </c>
      <c r="L152" s="314" t="s">
        <v>421</v>
      </c>
      <c r="M152" s="280" t="s">
        <v>421</v>
      </c>
      <c r="N152" s="502" t="s">
        <v>421</v>
      </c>
    </row>
    <row r="153" spans="1:14" ht="15">
      <c r="A153" s="478" t="s">
        <v>728</v>
      </c>
      <c r="B153" s="474" t="s">
        <v>47</v>
      </c>
      <c r="C153" s="475" t="s">
        <v>421</v>
      </c>
      <c r="D153" s="314" t="s">
        <v>421</v>
      </c>
      <c r="E153" s="280" t="s">
        <v>421</v>
      </c>
      <c r="F153" s="314" t="s">
        <v>421</v>
      </c>
      <c r="G153" s="475">
        <v>2</v>
      </c>
      <c r="H153" s="314">
        <v>215</v>
      </c>
      <c r="I153" s="475" t="s">
        <v>421</v>
      </c>
      <c r="J153" s="475" t="s">
        <v>421</v>
      </c>
      <c r="K153" s="475">
        <v>2</v>
      </c>
      <c r="L153" s="314">
        <v>136</v>
      </c>
      <c r="M153" s="280" t="s">
        <v>421</v>
      </c>
      <c r="N153" s="502" t="s">
        <v>421</v>
      </c>
    </row>
    <row r="154" spans="1:14" ht="15">
      <c r="A154" s="478" t="s">
        <v>668</v>
      </c>
      <c r="B154" s="474" t="s">
        <v>45</v>
      </c>
      <c r="C154" s="475" t="s">
        <v>421</v>
      </c>
      <c r="D154" s="314" t="s">
        <v>421</v>
      </c>
      <c r="E154" s="280" t="s">
        <v>421</v>
      </c>
      <c r="F154" s="314" t="s">
        <v>421</v>
      </c>
      <c r="G154" s="475">
        <v>1</v>
      </c>
      <c r="H154" s="314">
        <v>42</v>
      </c>
      <c r="I154" s="475" t="s">
        <v>421</v>
      </c>
      <c r="J154" s="475" t="s">
        <v>421</v>
      </c>
      <c r="K154" s="475" t="s">
        <v>421</v>
      </c>
      <c r="L154" s="314" t="s">
        <v>421</v>
      </c>
      <c r="M154" s="280" t="s">
        <v>421</v>
      </c>
      <c r="N154" s="502" t="s">
        <v>421</v>
      </c>
    </row>
    <row r="155" spans="1:14" ht="15">
      <c r="A155" s="478"/>
      <c r="B155" s="474" t="s">
        <v>47</v>
      </c>
      <c r="C155" s="475" t="s">
        <v>421</v>
      </c>
      <c r="D155" s="314" t="s">
        <v>421</v>
      </c>
      <c r="E155" s="280" t="s">
        <v>421</v>
      </c>
      <c r="F155" s="314" t="s">
        <v>421</v>
      </c>
      <c r="G155" s="475">
        <v>1</v>
      </c>
      <c r="H155" s="314">
        <v>42</v>
      </c>
      <c r="I155" s="475" t="s">
        <v>421</v>
      </c>
      <c r="J155" s="475" t="s">
        <v>421</v>
      </c>
      <c r="K155" s="475" t="s">
        <v>421</v>
      </c>
      <c r="L155" s="314" t="s">
        <v>421</v>
      </c>
      <c r="M155" s="280" t="s">
        <v>421</v>
      </c>
      <c r="N155" s="502" t="s">
        <v>421</v>
      </c>
    </row>
    <row r="156" spans="1:14" ht="15">
      <c r="A156" s="478" t="s">
        <v>621</v>
      </c>
      <c r="B156" s="474" t="s">
        <v>47</v>
      </c>
      <c r="C156" s="475">
        <v>8</v>
      </c>
      <c r="D156" s="314">
        <v>341</v>
      </c>
      <c r="E156" s="280" t="s">
        <v>421</v>
      </c>
      <c r="F156" s="314" t="s">
        <v>421</v>
      </c>
      <c r="G156" s="475">
        <v>7</v>
      </c>
      <c r="H156" s="314">
        <v>1389</v>
      </c>
      <c r="I156" s="475" t="s">
        <v>421</v>
      </c>
      <c r="J156" s="475" t="s">
        <v>421</v>
      </c>
      <c r="K156" s="475">
        <v>1</v>
      </c>
      <c r="L156" s="314">
        <v>62</v>
      </c>
      <c r="M156" s="280" t="s">
        <v>421</v>
      </c>
      <c r="N156" s="502" t="s">
        <v>421</v>
      </c>
    </row>
    <row r="157" spans="1:14" ht="15">
      <c r="A157" s="478" t="s">
        <v>157</v>
      </c>
      <c r="B157" s="474" t="s">
        <v>45</v>
      </c>
      <c r="C157" s="475">
        <v>2</v>
      </c>
      <c r="D157" s="314">
        <v>99</v>
      </c>
      <c r="E157" s="280" t="s">
        <v>421</v>
      </c>
      <c r="F157" s="314" t="s">
        <v>421</v>
      </c>
      <c r="G157" s="475">
        <v>1</v>
      </c>
      <c r="H157" s="314">
        <v>97</v>
      </c>
      <c r="I157" s="475" t="s">
        <v>421</v>
      </c>
      <c r="J157" s="512" t="s">
        <v>421</v>
      </c>
      <c r="K157" s="475" t="s">
        <v>421</v>
      </c>
      <c r="L157" s="314" t="s">
        <v>421</v>
      </c>
      <c r="M157" s="280" t="s">
        <v>421</v>
      </c>
      <c r="N157" s="502" t="s">
        <v>421</v>
      </c>
    </row>
    <row r="158" spans="1:14" ht="15">
      <c r="A158" s="478"/>
      <c r="B158" s="474" t="s">
        <v>46</v>
      </c>
      <c r="C158" s="475">
        <v>2</v>
      </c>
      <c r="D158" s="314">
        <v>99</v>
      </c>
      <c r="E158" s="280" t="s">
        <v>421</v>
      </c>
      <c r="F158" s="314" t="s">
        <v>421</v>
      </c>
      <c r="G158" s="475" t="s">
        <v>421</v>
      </c>
      <c r="H158" s="314" t="s">
        <v>421</v>
      </c>
      <c r="I158" s="475" t="s">
        <v>421</v>
      </c>
      <c r="J158" s="512" t="s">
        <v>421</v>
      </c>
      <c r="K158" s="475" t="s">
        <v>421</v>
      </c>
      <c r="L158" s="314" t="s">
        <v>421</v>
      </c>
      <c r="M158" s="280" t="s">
        <v>421</v>
      </c>
      <c r="N158" s="502" t="s">
        <v>421</v>
      </c>
    </row>
    <row r="159" spans="1:14" ht="15">
      <c r="A159" s="478"/>
      <c r="B159" s="474" t="s">
        <v>47</v>
      </c>
      <c r="C159" s="475" t="s">
        <v>421</v>
      </c>
      <c r="D159" s="314" t="s">
        <v>421</v>
      </c>
      <c r="E159" s="280" t="s">
        <v>421</v>
      </c>
      <c r="F159" s="314" t="s">
        <v>421</v>
      </c>
      <c r="G159" s="475">
        <v>1</v>
      </c>
      <c r="H159" s="314">
        <v>97</v>
      </c>
      <c r="I159" s="475" t="s">
        <v>421</v>
      </c>
      <c r="J159" s="512" t="s">
        <v>421</v>
      </c>
      <c r="K159" s="475" t="s">
        <v>421</v>
      </c>
      <c r="L159" s="314" t="s">
        <v>421</v>
      </c>
      <c r="M159" s="280" t="s">
        <v>421</v>
      </c>
      <c r="N159" s="502" t="s">
        <v>421</v>
      </c>
    </row>
    <row r="160" spans="1:14" ht="15">
      <c r="A160" s="511" t="s">
        <v>565</v>
      </c>
      <c r="B160" s="474"/>
      <c r="C160" s="475"/>
      <c r="D160" s="314"/>
      <c r="E160" s="475"/>
      <c r="F160" s="314"/>
      <c r="G160" s="475"/>
      <c r="H160" s="314"/>
      <c r="I160" s="475"/>
      <c r="J160" s="314"/>
      <c r="K160" s="475"/>
      <c r="L160" s="314"/>
      <c r="M160" s="475"/>
      <c r="N160" s="314"/>
    </row>
    <row r="161" spans="1:14" ht="15">
      <c r="A161" s="476" t="s">
        <v>107</v>
      </c>
      <c r="B161" s="474" t="s">
        <v>46</v>
      </c>
      <c r="C161" s="475">
        <v>29</v>
      </c>
      <c r="D161" s="314">
        <v>1273</v>
      </c>
      <c r="E161" s="475" t="s">
        <v>421</v>
      </c>
      <c r="F161" s="314" t="s">
        <v>421</v>
      </c>
      <c r="G161" s="475" t="s">
        <v>421</v>
      </c>
      <c r="H161" s="475" t="s">
        <v>421</v>
      </c>
      <c r="I161" s="475" t="s">
        <v>421</v>
      </c>
      <c r="J161" s="475" t="s">
        <v>421</v>
      </c>
      <c r="K161" s="475" t="s">
        <v>421</v>
      </c>
      <c r="L161" s="314" t="s">
        <v>421</v>
      </c>
      <c r="M161" s="475" t="s">
        <v>421</v>
      </c>
      <c r="N161" s="314" t="s">
        <v>421</v>
      </c>
    </row>
    <row r="162" spans="1:14" ht="15">
      <c r="A162" s="476" t="s">
        <v>156</v>
      </c>
      <c r="B162" s="474" t="s">
        <v>46</v>
      </c>
      <c r="C162" s="475">
        <v>5</v>
      </c>
      <c r="D162" s="314">
        <v>511</v>
      </c>
      <c r="E162" s="280" t="s">
        <v>421</v>
      </c>
      <c r="F162" s="314" t="s">
        <v>421</v>
      </c>
      <c r="G162" s="280" t="s">
        <v>421</v>
      </c>
      <c r="H162" s="280" t="s">
        <v>421</v>
      </c>
      <c r="I162" s="280" t="s">
        <v>421</v>
      </c>
      <c r="J162" s="280" t="s">
        <v>421</v>
      </c>
      <c r="K162" s="475" t="s">
        <v>421</v>
      </c>
      <c r="L162" s="314" t="s">
        <v>421</v>
      </c>
      <c r="M162" s="280" t="s">
        <v>421</v>
      </c>
      <c r="N162" s="502" t="s">
        <v>421</v>
      </c>
    </row>
    <row r="163" spans="1:14" ht="21" customHeight="1">
      <c r="A163" s="465" t="s">
        <v>158</v>
      </c>
      <c r="B163" s="466" t="s">
        <v>45</v>
      </c>
      <c r="C163" s="469">
        <v>76</v>
      </c>
      <c r="D163" s="315">
        <v>6234</v>
      </c>
      <c r="E163" s="469" t="s">
        <v>421</v>
      </c>
      <c r="F163" s="315" t="s">
        <v>421</v>
      </c>
      <c r="G163" s="469">
        <v>153</v>
      </c>
      <c r="H163" s="315">
        <v>23108</v>
      </c>
      <c r="I163" s="469">
        <v>3</v>
      </c>
      <c r="J163" s="315">
        <v>310</v>
      </c>
      <c r="K163" s="469">
        <v>20</v>
      </c>
      <c r="L163" s="315">
        <v>826</v>
      </c>
      <c r="M163" s="488">
        <v>2</v>
      </c>
      <c r="N163" s="501">
        <v>561</v>
      </c>
    </row>
    <row r="164" spans="1:14" ht="15">
      <c r="A164" s="477"/>
      <c r="B164" s="474" t="s">
        <v>46</v>
      </c>
      <c r="C164" s="475">
        <v>15</v>
      </c>
      <c r="D164" s="314">
        <v>2499</v>
      </c>
      <c r="E164" s="280" t="s">
        <v>421</v>
      </c>
      <c r="F164" s="314" t="s">
        <v>421</v>
      </c>
      <c r="G164" s="280">
        <v>2</v>
      </c>
      <c r="H164" s="280">
        <v>92</v>
      </c>
      <c r="I164" s="280" t="s">
        <v>421</v>
      </c>
      <c r="J164" s="280" t="s">
        <v>421</v>
      </c>
      <c r="K164" s="475">
        <v>1</v>
      </c>
      <c r="L164" s="314">
        <v>40</v>
      </c>
      <c r="M164" s="280" t="s">
        <v>421</v>
      </c>
      <c r="N164" s="502" t="s">
        <v>421</v>
      </c>
    </row>
    <row r="165" spans="1:14" ht="15">
      <c r="A165" s="477"/>
      <c r="B165" s="474" t="s">
        <v>47</v>
      </c>
      <c r="C165" s="475">
        <v>61</v>
      </c>
      <c r="D165" s="314">
        <v>3735</v>
      </c>
      <c r="E165" s="475" t="s">
        <v>421</v>
      </c>
      <c r="F165" s="314" t="s">
        <v>421</v>
      </c>
      <c r="G165" s="475">
        <v>151</v>
      </c>
      <c r="H165" s="314">
        <v>23016</v>
      </c>
      <c r="I165" s="475">
        <v>3</v>
      </c>
      <c r="J165" s="314">
        <v>310</v>
      </c>
      <c r="K165" s="475">
        <v>19</v>
      </c>
      <c r="L165" s="314">
        <v>786</v>
      </c>
      <c r="M165" s="280">
        <v>2</v>
      </c>
      <c r="N165" s="502">
        <v>561</v>
      </c>
    </row>
    <row r="166" spans="1:14" ht="21" customHeight="1">
      <c r="A166" s="476" t="s">
        <v>159</v>
      </c>
      <c r="B166" s="474" t="s">
        <v>45</v>
      </c>
      <c r="C166" s="475">
        <v>1</v>
      </c>
      <c r="D166" s="314">
        <v>50</v>
      </c>
      <c r="E166" s="280" t="s">
        <v>421</v>
      </c>
      <c r="F166" s="314" t="s">
        <v>421</v>
      </c>
      <c r="G166" s="475">
        <v>30</v>
      </c>
      <c r="H166" s="314">
        <v>5694</v>
      </c>
      <c r="I166" s="475">
        <v>1</v>
      </c>
      <c r="J166" s="314">
        <v>223</v>
      </c>
      <c r="K166" s="475">
        <v>10</v>
      </c>
      <c r="L166" s="314">
        <v>358</v>
      </c>
      <c r="M166" s="280" t="s">
        <v>421</v>
      </c>
      <c r="N166" s="502" t="s">
        <v>421</v>
      </c>
    </row>
    <row r="167" spans="1:14" ht="15">
      <c r="A167" s="477"/>
      <c r="B167" s="474" t="s">
        <v>46</v>
      </c>
      <c r="C167" s="475" t="s">
        <v>421</v>
      </c>
      <c r="D167" s="314" t="s">
        <v>421</v>
      </c>
      <c r="E167" s="280" t="s">
        <v>421</v>
      </c>
      <c r="F167" s="314" t="s">
        <v>421</v>
      </c>
      <c r="G167" s="280">
        <v>2</v>
      </c>
      <c r="H167" s="280">
        <v>92</v>
      </c>
      <c r="I167" s="280" t="s">
        <v>421</v>
      </c>
      <c r="J167" s="280" t="s">
        <v>421</v>
      </c>
      <c r="K167" s="280" t="s">
        <v>421</v>
      </c>
      <c r="L167" s="280" t="s">
        <v>421</v>
      </c>
      <c r="M167" s="280" t="s">
        <v>421</v>
      </c>
      <c r="N167" s="502" t="s">
        <v>421</v>
      </c>
    </row>
    <row r="168" spans="1:14" ht="15">
      <c r="A168" s="477"/>
      <c r="B168" s="474" t="s">
        <v>47</v>
      </c>
      <c r="C168" s="475">
        <v>1</v>
      </c>
      <c r="D168" s="314">
        <v>50</v>
      </c>
      <c r="E168" s="280" t="s">
        <v>421</v>
      </c>
      <c r="F168" s="314" t="s">
        <v>421</v>
      </c>
      <c r="G168" s="475">
        <v>28</v>
      </c>
      <c r="H168" s="314">
        <v>5602</v>
      </c>
      <c r="I168" s="475">
        <v>1</v>
      </c>
      <c r="J168" s="314">
        <v>223</v>
      </c>
      <c r="K168" s="475">
        <v>10</v>
      </c>
      <c r="L168" s="314">
        <v>358</v>
      </c>
      <c r="M168" s="280" t="s">
        <v>421</v>
      </c>
      <c r="N168" s="502" t="s">
        <v>421</v>
      </c>
    </row>
    <row r="169" spans="1:14" ht="15">
      <c r="A169" s="478" t="s">
        <v>622</v>
      </c>
      <c r="B169" s="474" t="s">
        <v>46</v>
      </c>
      <c r="C169" s="475" t="s">
        <v>421</v>
      </c>
      <c r="D169" s="314" t="s">
        <v>421</v>
      </c>
      <c r="E169" s="280" t="s">
        <v>421</v>
      </c>
      <c r="F169" s="314" t="s">
        <v>421</v>
      </c>
      <c r="G169" s="280">
        <v>1</v>
      </c>
      <c r="H169" s="280">
        <v>24</v>
      </c>
      <c r="I169" s="280" t="s">
        <v>421</v>
      </c>
      <c r="J169" s="280" t="s">
        <v>421</v>
      </c>
      <c r="K169" s="280" t="s">
        <v>421</v>
      </c>
      <c r="L169" s="280" t="s">
        <v>421</v>
      </c>
      <c r="M169" s="280" t="s">
        <v>421</v>
      </c>
      <c r="N169" s="502" t="s">
        <v>421</v>
      </c>
    </row>
    <row r="170" spans="1:14" ht="15">
      <c r="A170" s="478" t="s">
        <v>729</v>
      </c>
      <c r="B170" s="474" t="s">
        <v>47</v>
      </c>
      <c r="C170" s="475" t="s">
        <v>421</v>
      </c>
      <c r="D170" s="314" t="s">
        <v>421</v>
      </c>
      <c r="E170" s="280" t="s">
        <v>421</v>
      </c>
      <c r="F170" s="314" t="s">
        <v>421</v>
      </c>
      <c r="G170" s="475">
        <v>2</v>
      </c>
      <c r="H170" s="314">
        <v>162</v>
      </c>
      <c r="I170" s="475" t="s">
        <v>421</v>
      </c>
      <c r="J170" s="475" t="s">
        <v>421</v>
      </c>
      <c r="K170" s="475">
        <v>1</v>
      </c>
      <c r="L170" s="314">
        <v>47</v>
      </c>
      <c r="M170" s="280" t="s">
        <v>421</v>
      </c>
      <c r="N170" s="502" t="s">
        <v>421</v>
      </c>
    </row>
    <row r="171" spans="1:14" ht="15">
      <c r="A171" s="478" t="s">
        <v>163</v>
      </c>
      <c r="B171" s="474" t="s">
        <v>47</v>
      </c>
      <c r="C171" s="475" t="s">
        <v>421</v>
      </c>
      <c r="D171" s="314" t="s">
        <v>421</v>
      </c>
      <c r="E171" s="280" t="s">
        <v>421</v>
      </c>
      <c r="F171" s="314" t="s">
        <v>421</v>
      </c>
      <c r="G171" s="475">
        <v>1</v>
      </c>
      <c r="H171" s="314">
        <v>301</v>
      </c>
      <c r="I171" s="475" t="s">
        <v>421</v>
      </c>
      <c r="J171" s="475" t="s">
        <v>421</v>
      </c>
      <c r="K171" s="475" t="s">
        <v>421</v>
      </c>
      <c r="L171" s="314" t="s">
        <v>421</v>
      </c>
      <c r="M171" s="280" t="s">
        <v>421</v>
      </c>
      <c r="N171" s="502" t="s">
        <v>421</v>
      </c>
    </row>
    <row r="172" spans="1:14" ht="15">
      <c r="A172" s="478" t="s">
        <v>656</v>
      </c>
      <c r="B172" s="474" t="s">
        <v>47</v>
      </c>
      <c r="C172" s="475" t="s">
        <v>421</v>
      </c>
      <c r="D172" s="314" t="s">
        <v>421</v>
      </c>
      <c r="E172" s="280" t="s">
        <v>421</v>
      </c>
      <c r="F172" s="314" t="s">
        <v>421</v>
      </c>
      <c r="G172" s="280">
        <v>4</v>
      </c>
      <c r="H172" s="280">
        <v>245</v>
      </c>
      <c r="I172" s="280" t="s">
        <v>421</v>
      </c>
      <c r="J172" s="280" t="s">
        <v>421</v>
      </c>
      <c r="K172" s="280">
        <v>1</v>
      </c>
      <c r="L172" s="280">
        <v>32</v>
      </c>
      <c r="M172" s="280" t="s">
        <v>421</v>
      </c>
      <c r="N172" s="502" t="s">
        <v>421</v>
      </c>
    </row>
    <row r="173" spans="1:14" ht="15">
      <c r="A173" s="478" t="s">
        <v>730</v>
      </c>
      <c r="B173" s="474" t="s">
        <v>45</v>
      </c>
      <c r="C173" s="475" t="s">
        <v>421</v>
      </c>
      <c r="D173" s="314" t="s">
        <v>421</v>
      </c>
      <c r="E173" s="280" t="s">
        <v>421</v>
      </c>
      <c r="F173" s="314" t="s">
        <v>421</v>
      </c>
      <c r="G173" s="475">
        <v>1</v>
      </c>
      <c r="H173" s="314">
        <v>48</v>
      </c>
      <c r="I173" s="475">
        <v>1</v>
      </c>
      <c r="J173" s="475">
        <v>223</v>
      </c>
      <c r="K173" s="475" t="s">
        <v>421</v>
      </c>
      <c r="L173" s="314" t="s">
        <v>421</v>
      </c>
      <c r="M173" s="280" t="s">
        <v>421</v>
      </c>
      <c r="N173" s="502" t="s">
        <v>421</v>
      </c>
    </row>
    <row r="174" spans="1:14" ht="15">
      <c r="A174" s="478"/>
      <c r="B174" s="474" t="s">
        <v>47</v>
      </c>
      <c r="C174" s="475" t="s">
        <v>421</v>
      </c>
      <c r="D174" s="314" t="s">
        <v>421</v>
      </c>
      <c r="E174" s="280" t="s">
        <v>421</v>
      </c>
      <c r="F174" s="314" t="s">
        <v>421</v>
      </c>
      <c r="G174" s="475">
        <v>1</v>
      </c>
      <c r="H174" s="314">
        <v>48</v>
      </c>
      <c r="I174" s="475">
        <v>1</v>
      </c>
      <c r="J174" s="475">
        <v>223</v>
      </c>
      <c r="K174" s="475" t="s">
        <v>421</v>
      </c>
      <c r="L174" s="314" t="s">
        <v>421</v>
      </c>
      <c r="M174" s="280" t="s">
        <v>421</v>
      </c>
      <c r="N174" s="502" t="s">
        <v>421</v>
      </c>
    </row>
    <row r="175" spans="1:14" ht="15">
      <c r="A175" s="478" t="s">
        <v>622</v>
      </c>
      <c r="B175" s="474" t="s">
        <v>47</v>
      </c>
      <c r="C175" s="475">
        <v>1</v>
      </c>
      <c r="D175" s="314">
        <v>50</v>
      </c>
      <c r="E175" s="280" t="s">
        <v>421</v>
      </c>
      <c r="F175" s="314" t="s">
        <v>421</v>
      </c>
      <c r="G175" s="475">
        <v>9</v>
      </c>
      <c r="H175" s="314">
        <v>509</v>
      </c>
      <c r="I175" s="475" t="s">
        <v>421</v>
      </c>
      <c r="J175" s="475" t="s">
        <v>421</v>
      </c>
      <c r="K175" s="475">
        <v>4</v>
      </c>
      <c r="L175" s="314">
        <v>146</v>
      </c>
      <c r="M175" s="280" t="s">
        <v>421</v>
      </c>
      <c r="N175" s="502" t="s">
        <v>421</v>
      </c>
    </row>
    <row r="176" spans="1:14" ht="15">
      <c r="A176" s="478" t="s">
        <v>731</v>
      </c>
      <c r="B176" s="474" t="s">
        <v>47</v>
      </c>
      <c r="C176" s="475" t="s">
        <v>421</v>
      </c>
      <c r="D176" s="314" t="s">
        <v>421</v>
      </c>
      <c r="E176" s="280" t="s">
        <v>421</v>
      </c>
      <c r="F176" s="314" t="s">
        <v>421</v>
      </c>
      <c r="G176" s="475">
        <v>3</v>
      </c>
      <c r="H176" s="314">
        <v>177</v>
      </c>
      <c r="I176" s="475" t="s">
        <v>421</v>
      </c>
      <c r="J176" s="475" t="s">
        <v>421</v>
      </c>
      <c r="K176" s="475" t="s">
        <v>421</v>
      </c>
      <c r="L176" s="314" t="s">
        <v>421</v>
      </c>
      <c r="M176" s="280" t="s">
        <v>421</v>
      </c>
      <c r="N176" s="502" t="s">
        <v>421</v>
      </c>
    </row>
    <row r="177" spans="1:14" ht="15">
      <c r="A177" s="478" t="s">
        <v>732</v>
      </c>
      <c r="B177" s="474" t="s">
        <v>47</v>
      </c>
      <c r="C177" s="475" t="s">
        <v>421</v>
      </c>
      <c r="D177" s="314" t="s">
        <v>421</v>
      </c>
      <c r="E177" s="280" t="s">
        <v>421</v>
      </c>
      <c r="F177" s="314" t="s">
        <v>421</v>
      </c>
      <c r="G177" s="475">
        <v>3</v>
      </c>
      <c r="H177" s="314">
        <v>247</v>
      </c>
      <c r="I177" s="475" t="s">
        <v>421</v>
      </c>
      <c r="J177" s="314" t="s">
        <v>421</v>
      </c>
      <c r="K177" s="475">
        <v>2</v>
      </c>
      <c r="L177" s="314">
        <v>50</v>
      </c>
      <c r="M177" s="280" t="s">
        <v>421</v>
      </c>
      <c r="N177" s="502" t="s">
        <v>421</v>
      </c>
    </row>
    <row r="178" spans="1:14" ht="15">
      <c r="A178" s="478" t="s">
        <v>733</v>
      </c>
      <c r="B178" s="474" t="s">
        <v>45</v>
      </c>
      <c r="C178" s="475" t="s">
        <v>421</v>
      </c>
      <c r="D178" s="314" t="s">
        <v>421</v>
      </c>
      <c r="E178" s="280" t="s">
        <v>421</v>
      </c>
      <c r="F178" s="314" t="s">
        <v>421</v>
      </c>
      <c r="G178" s="475">
        <v>1</v>
      </c>
      <c r="H178" s="314">
        <v>68</v>
      </c>
      <c r="I178" s="475" t="s">
        <v>421</v>
      </c>
      <c r="J178" s="475" t="s">
        <v>421</v>
      </c>
      <c r="K178" s="475">
        <v>1</v>
      </c>
      <c r="L178" s="314">
        <v>46</v>
      </c>
      <c r="M178" s="280" t="s">
        <v>421</v>
      </c>
      <c r="N178" s="502" t="s">
        <v>421</v>
      </c>
    </row>
    <row r="179" spans="1:14" ht="15">
      <c r="A179" s="478"/>
      <c r="B179" s="474" t="s">
        <v>46</v>
      </c>
      <c r="C179" s="475" t="s">
        <v>421</v>
      </c>
      <c r="D179" s="314" t="s">
        <v>421</v>
      </c>
      <c r="E179" s="280" t="s">
        <v>421</v>
      </c>
      <c r="F179" s="314" t="s">
        <v>421</v>
      </c>
      <c r="G179" s="475">
        <v>1</v>
      </c>
      <c r="H179" s="314">
        <v>68</v>
      </c>
      <c r="I179" s="475" t="s">
        <v>421</v>
      </c>
      <c r="J179" s="475" t="s">
        <v>421</v>
      </c>
      <c r="K179" s="475" t="s">
        <v>421</v>
      </c>
      <c r="L179" s="314" t="s">
        <v>421</v>
      </c>
      <c r="M179" s="280" t="s">
        <v>421</v>
      </c>
      <c r="N179" s="502" t="s">
        <v>421</v>
      </c>
    </row>
    <row r="180" spans="1:14" ht="15">
      <c r="A180" s="478"/>
      <c r="B180" s="474" t="s">
        <v>47</v>
      </c>
      <c r="C180" s="475" t="s">
        <v>421</v>
      </c>
      <c r="D180" s="314" t="s">
        <v>421</v>
      </c>
      <c r="E180" s="280" t="s">
        <v>421</v>
      </c>
      <c r="F180" s="314" t="s">
        <v>421</v>
      </c>
      <c r="G180" s="475" t="s">
        <v>421</v>
      </c>
      <c r="H180" s="314" t="s">
        <v>421</v>
      </c>
      <c r="I180" s="475" t="s">
        <v>421</v>
      </c>
      <c r="J180" s="475" t="s">
        <v>421</v>
      </c>
      <c r="K180" s="475">
        <v>1</v>
      </c>
      <c r="L180" s="314">
        <v>46</v>
      </c>
      <c r="M180" s="280" t="s">
        <v>421</v>
      </c>
      <c r="N180" s="502" t="s">
        <v>421</v>
      </c>
    </row>
    <row r="181" spans="1:14" ht="15">
      <c r="A181" s="478" t="s">
        <v>170</v>
      </c>
      <c r="B181" s="474" t="s">
        <v>47</v>
      </c>
      <c r="C181" s="475" t="s">
        <v>421</v>
      </c>
      <c r="D181" s="314" t="s">
        <v>421</v>
      </c>
      <c r="E181" s="280" t="s">
        <v>421</v>
      </c>
      <c r="F181" s="314" t="s">
        <v>421</v>
      </c>
      <c r="G181" s="475">
        <v>2</v>
      </c>
      <c r="H181" s="314">
        <v>591</v>
      </c>
      <c r="I181" s="475" t="s">
        <v>421</v>
      </c>
      <c r="J181" s="475" t="s">
        <v>421</v>
      </c>
      <c r="K181" s="475">
        <v>1</v>
      </c>
      <c r="L181" s="314">
        <v>37</v>
      </c>
      <c r="M181" s="280" t="s">
        <v>421</v>
      </c>
      <c r="N181" s="502" t="s">
        <v>421</v>
      </c>
    </row>
    <row r="182" spans="1:14" ht="15">
      <c r="A182" s="478" t="s">
        <v>734</v>
      </c>
      <c r="B182" s="474" t="s">
        <v>47</v>
      </c>
      <c r="C182" s="475" t="s">
        <v>421</v>
      </c>
      <c r="D182" s="314" t="s">
        <v>421</v>
      </c>
      <c r="E182" s="280" t="s">
        <v>421</v>
      </c>
      <c r="F182" s="314" t="s">
        <v>421</v>
      </c>
      <c r="G182" s="475">
        <v>3</v>
      </c>
      <c r="H182" s="314">
        <v>3322</v>
      </c>
      <c r="I182" s="475" t="s">
        <v>421</v>
      </c>
      <c r="J182" s="475" t="s">
        <v>421</v>
      </c>
      <c r="K182" s="475" t="s">
        <v>421</v>
      </c>
      <c r="L182" s="314" t="s">
        <v>421</v>
      </c>
      <c r="M182" s="280" t="s">
        <v>421</v>
      </c>
      <c r="N182" s="502" t="s">
        <v>421</v>
      </c>
    </row>
    <row r="183" spans="1:14" ht="21" customHeight="1">
      <c r="A183" s="479" t="s">
        <v>172</v>
      </c>
      <c r="B183" s="474" t="s">
        <v>45</v>
      </c>
      <c r="C183" s="475">
        <v>49</v>
      </c>
      <c r="D183" s="314">
        <v>3087</v>
      </c>
      <c r="E183" s="475" t="s">
        <v>421</v>
      </c>
      <c r="F183" s="314" t="s">
        <v>421</v>
      </c>
      <c r="G183" s="475">
        <v>81</v>
      </c>
      <c r="H183" s="314">
        <v>10094</v>
      </c>
      <c r="I183" s="475">
        <v>1</v>
      </c>
      <c r="J183" s="314">
        <v>67</v>
      </c>
      <c r="K183" s="475">
        <v>7</v>
      </c>
      <c r="L183" s="314">
        <v>308</v>
      </c>
      <c r="M183" s="280">
        <v>1</v>
      </c>
      <c r="N183" s="502">
        <v>20</v>
      </c>
    </row>
    <row r="184" spans="1:14" ht="15">
      <c r="A184" s="477"/>
      <c r="B184" s="474" t="s">
        <v>46</v>
      </c>
      <c r="C184" s="475">
        <v>2</v>
      </c>
      <c r="D184" s="314">
        <v>126</v>
      </c>
      <c r="E184" s="280" t="s">
        <v>421</v>
      </c>
      <c r="F184" s="314" t="s">
        <v>421</v>
      </c>
      <c r="G184" s="280" t="s">
        <v>421</v>
      </c>
      <c r="H184" s="280" t="s">
        <v>421</v>
      </c>
      <c r="I184" s="280" t="s">
        <v>421</v>
      </c>
      <c r="J184" s="280" t="s">
        <v>421</v>
      </c>
      <c r="K184" s="475">
        <v>1</v>
      </c>
      <c r="L184" s="314">
        <v>40</v>
      </c>
      <c r="M184" s="280" t="s">
        <v>421</v>
      </c>
      <c r="N184" s="502" t="s">
        <v>421</v>
      </c>
    </row>
    <row r="185" spans="1:14" ht="15">
      <c r="A185" s="477"/>
      <c r="B185" s="474" t="s">
        <v>47</v>
      </c>
      <c r="C185" s="475">
        <v>47</v>
      </c>
      <c r="D185" s="314">
        <v>2961</v>
      </c>
      <c r="E185" s="475" t="s">
        <v>421</v>
      </c>
      <c r="F185" s="314" t="s">
        <v>421</v>
      </c>
      <c r="G185" s="475">
        <v>81</v>
      </c>
      <c r="H185" s="314">
        <v>10094</v>
      </c>
      <c r="I185" s="475">
        <v>1</v>
      </c>
      <c r="J185" s="314">
        <v>67</v>
      </c>
      <c r="K185" s="475">
        <v>6</v>
      </c>
      <c r="L185" s="314">
        <v>268</v>
      </c>
      <c r="M185" s="280">
        <v>1</v>
      </c>
      <c r="N185" s="502">
        <v>20</v>
      </c>
    </row>
    <row r="186" spans="1:14" ht="15">
      <c r="A186" s="478" t="s">
        <v>735</v>
      </c>
      <c r="B186" s="474" t="s">
        <v>45</v>
      </c>
      <c r="C186" s="475">
        <v>2</v>
      </c>
      <c r="D186" s="314">
        <v>89</v>
      </c>
      <c r="E186" s="475" t="s">
        <v>421</v>
      </c>
      <c r="F186" s="314" t="s">
        <v>421</v>
      </c>
      <c r="G186" s="475">
        <v>3</v>
      </c>
      <c r="H186" s="314">
        <v>1112</v>
      </c>
      <c r="I186" s="475" t="s">
        <v>421</v>
      </c>
      <c r="J186" s="475" t="s">
        <v>421</v>
      </c>
      <c r="K186" s="475" t="s">
        <v>421</v>
      </c>
      <c r="L186" s="314" t="s">
        <v>421</v>
      </c>
      <c r="M186" s="280" t="s">
        <v>421</v>
      </c>
      <c r="N186" s="502" t="s">
        <v>421</v>
      </c>
    </row>
    <row r="187" spans="1:14" ht="15">
      <c r="A187" s="478"/>
      <c r="B187" s="474" t="s">
        <v>47</v>
      </c>
      <c r="C187" s="475">
        <v>2</v>
      </c>
      <c r="D187" s="314">
        <v>89</v>
      </c>
      <c r="E187" s="475" t="s">
        <v>421</v>
      </c>
      <c r="F187" s="314" t="s">
        <v>421</v>
      </c>
      <c r="G187" s="475">
        <v>3</v>
      </c>
      <c r="H187" s="314">
        <v>1112</v>
      </c>
      <c r="I187" s="475" t="s">
        <v>421</v>
      </c>
      <c r="J187" s="475" t="s">
        <v>421</v>
      </c>
      <c r="K187" s="475" t="s">
        <v>421</v>
      </c>
      <c r="L187" s="314" t="s">
        <v>421</v>
      </c>
      <c r="M187" s="280" t="s">
        <v>421</v>
      </c>
      <c r="N187" s="502" t="s">
        <v>421</v>
      </c>
    </row>
    <row r="188" spans="1:14" ht="15">
      <c r="A188" s="478" t="s">
        <v>736</v>
      </c>
      <c r="B188" s="474" t="s">
        <v>47</v>
      </c>
      <c r="C188" s="475" t="s">
        <v>421</v>
      </c>
      <c r="D188" s="314" t="s">
        <v>421</v>
      </c>
      <c r="E188" s="280" t="s">
        <v>421</v>
      </c>
      <c r="F188" s="314" t="s">
        <v>421</v>
      </c>
      <c r="G188" s="475">
        <v>3</v>
      </c>
      <c r="H188" s="314">
        <v>179</v>
      </c>
      <c r="I188" s="475" t="s">
        <v>421</v>
      </c>
      <c r="J188" s="475" t="s">
        <v>421</v>
      </c>
      <c r="K188" s="475" t="s">
        <v>421</v>
      </c>
      <c r="L188" s="314" t="s">
        <v>421</v>
      </c>
      <c r="M188" s="280" t="s">
        <v>421</v>
      </c>
      <c r="N188" s="502" t="s">
        <v>421</v>
      </c>
    </row>
    <row r="189" spans="1:14" ht="15">
      <c r="A189" s="478" t="s">
        <v>737</v>
      </c>
      <c r="B189" s="474" t="s">
        <v>45</v>
      </c>
      <c r="C189" s="475">
        <v>2</v>
      </c>
      <c r="D189" s="314">
        <v>126</v>
      </c>
      <c r="E189" s="280" t="s">
        <v>421</v>
      </c>
      <c r="F189" s="314" t="s">
        <v>421</v>
      </c>
      <c r="G189" s="475">
        <v>4</v>
      </c>
      <c r="H189" s="314">
        <v>770</v>
      </c>
      <c r="I189" s="475" t="s">
        <v>421</v>
      </c>
      <c r="J189" s="475" t="s">
        <v>421</v>
      </c>
      <c r="K189" s="475">
        <v>1</v>
      </c>
      <c r="L189" s="314">
        <v>40</v>
      </c>
      <c r="M189" s="280" t="s">
        <v>421</v>
      </c>
      <c r="N189" s="502" t="s">
        <v>421</v>
      </c>
    </row>
    <row r="190" spans="1:14" ht="15">
      <c r="A190" s="478"/>
      <c r="B190" s="474" t="s">
        <v>46</v>
      </c>
      <c r="C190" s="475">
        <v>2</v>
      </c>
      <c r="D190" s="314">
        <v>126</v>
      </c>
      <c r="E190" s="280" t="s">
        <v>421</v>
      </c>
      <c r="F190" s="314" t="s">
        <v>421</v>
      </c>
      <c r="G190" s="280" t="s">
        <v>421</v>
      </c>
      <c r="H190" s="280" t="s">
        <v>421</v>
      </c>
      <c r="I190" s="280" t="s">
        <v>421</v>
      </c>
      <c r="J190" s="280" t="s">
        <v>421</v>
      </c>
      <c r="K190" s="280">
        <v>1</v>
      </c>
      <c r="L190" s="280">
        <v>40</v>
      </c>
      <c r="M190" s="280" t="s">
        <v>421</v>
      </c>
      <c r="N190" s="502" t="s">
        <v>421</v>
      </c>
    </row>
    <row r="191" spans="1:14" ht="15">
      <c r="A191" s="478"/>
      <c r="B191" s="474" t="s">
        <v>47</v>
      </c>
      <c r="C191" s="475" t="s">
        <v>421</v>
      </c>
      <c r="D191" s="314" t="s">
        <v>421</v>
      </c>
      <c r="E191" s="280" t="s">
        <v>421</v>
      </c>
      <c r="F191" s="314" t="s">
        <v>421</v>
      </c>
      <c r="G191" s="475">
        <v>4</v>
      </c>
      <c r="H191" s="314">
        <v>770</v>
      </c>
      <c r="I191" s="475" t="s">
        <v>421</v>
      </c>
      <c r="J191" s="475" t="s">
        <v>421</v>
      </c>
      <c r="K191" s="475" t="s">
        <v>421</v>
      </c>
      <c r="L191" s="314" t="s">
        <v>421</v>
      </c>
      <c r="M191" s="280" t="s">
        <v>421</v>
      </c>
      <c r="N191" s="502" t="s">
        <v>421</v>
      </c>
    </row>
    <row r="192" spans="1:14" ht="15">
      <c r="A192" s="478" t="s">
        <v>738</v>
      </c>
      <c r="B192" s="474" t="s">
        <v>47</v>
      </c>
      <c r="C192" s="475">
        <v>2</v>
      </c>
      <c r="D192" s="314">
        <v>150</v>
      </c>
      <c r="E192" s="280" t="s">
        <v>421</v>
      </c>
      <c r="F192" s="314" t="s">
        <v>421</v>
      </c>
      <c r="G192" s="475">
        <v>3</v>
      </c>
      <c r="H192" s="314">
        <v>400</v>
      </c>
      <c r="I192" s="475" t="s">
        <v>421</v>
      </c>
      <c r="J192" s="475" t="s">
        <v>421</v>
      </c>
      <c r="K192" s="475" t="s">
        <v>421</v>
      </c>
      <c r="L192" s="314" t="s">
        <v>421</v>
      </c>
      <c r="M192" s="280" t="s">
        <v>421</v>
      </c>
      <c r="N192" s="502" t="s">
        <v>421</v>
      </c>
    </row>
    <row r="193" spans="1:14" ht="15">
      <c r="A193" s="478" t="s">
        <v>739</v>
      </c>
      <c r="B193" s="474" t="s">
        <v>47</v>
      </c>
      <c r="C193" s="475">
        <v>7</v>
      </c>
      <c r="D193" s="314">
        <v>366</v>
      </c>
      <c r="E193" s="280" t="s">
        <v>421</v>
      </c>
      <c r="F193" s="314" t="s">
        <v>421</v>
      </c>
      <c r="G193" s="475">
        <v>5</v>
      </c>
      <c r="H193" s="314">
        <v>742</v>
      </c>
      <c r="I193" s="475" t="s">
        <v>421</v>
      </c>
      <c r="J193" s="475" t="s">
        <v>421</v>
      </c>
      <c r="K193" s="475" t="s">
        <v>421</v>
      </c>
      <c r="L193" s="314" t="s">
        <v>421</v>
      </c>
      <c r="M193" s="280" t="s">
        <v>421</v>
      </c>
      <c r="N193" s="502" t="s">
        <v>421</v>
      </c>
    </row>
    <row r="194" spans="1:14" ht="15">
      <c r="A194" s="478" t="s">
        <v>178</v>
      </c>
      <c r="B194" s="474" t="s">
        <v>47</v>
      </c>
      <c r="C194" s="475">
        <v>2</v>
      </c>
      <c r="D194" s="314">
        <v>113</v>
      </c>
      <c r="E194" s="280" t="s">
        <v>421</v>
      </c>
      <c r="F194" s="314" t="s">
        <v>421</v>
      </c>
      <c r="G194" s="475">
        <v>4</v>
      </c>
      <c r="H194" s="314">
        <v>420</v>
      </c>
      <c r="I194" s="475" t="s">
        <v>421</v>
      </c>
      <c r="J194" s="314" t="s">
        <v>421</v>
      </c>
      <c r="K194" s="475" t="s">
        <v>421</v>
      </c>
      <c r="L194" s="314" t="s">
        <v>421</v>
      </c>
      <c r="M194" s="280" t="s">
        <v>421</v>
      </c>
      <c r="N194" s="502" t="s">
        <v>421</v>
      </c>
    </row>
    <row r="195" spans="1:14" ht="15">
      <c r="A195" s="478" t="s">
        <v>623</v>
      </c>
      <c r="B195" s="474" t="s">
        <v>47</v>
      </c>
      <c r="C195" s="475">
        <v>4</v>
      </c>
      <c r="D195" s="314">
        <v>199</v>
      </c>
      <c r="E195" s="280" t="s">
        <v>421</v>
      </c>
      <c r="F195" s="314" t="s">
        <v>421</v>
      </c>
      <c r="G195" s="475">
        <v>4</v>
      </c>
      <c r="H195" s="314">
        <v>439</v>
      </c>
      <c r="I195" s="475" t="s">
        <v>421</v>
      </c>
      <c r="J195" s="475" t="s">
        <v>421</v>
      </c>
      <c r="K195" s="475">
        <v>1</v>
      </c>
      <c r="L195" s="314">
        <v>68</v>
      </c>
      <c r="M195" s="280">
        <v>1</v>
      </c>
      <c r="N195" s="502">
        <v>20</v>
      </c>
    </row>
    <row r="196" spans="1:14" ht="15">
      <c r="A196" s="478" t="s">
        <v>740</v>
      </c>
      <c r="B196" s="474" t="s">
        <v>47</v>
      </c>
      <c r="C196" s="475">
        <v>3</v>
      </c>
      <c r="D196" s="314">
        <v>151</v>
      </c>
      <c r="E196" s="280" t="s">
        <v>421</v>
      </c>
      <c r="F196" s="314" t="s">
        <v>421</v>
      </c>
      <c r="G196" s="475">
        <v>8</v>
      </c>
      <c r="H196" s="314">
        <v>957</v>
      </c>
      <c r="I196" s="475">
        <v>1</v>
      </c>
      <c r="J196" s="475">
        <v>67</v>
      </c>
      <c r="K196" s="475">
        <v>2</v>
      </c>
      <c r="L196" s="314">
        <v>66</v>
      </c>
      <c r="M196" s="280" t="s">
        <v>421</v>
      </c>
      <c r="N196" s="502" t="s">
        <v>421</v>
      </c>
    </row>
    <row r="197" spans="1:14" ht="15">
      <c r="A197" s="478" t="s">
        <v>741</v>
      </c>
      <c r="B197" s="474" t="s">
        <v>47</v>
      </c>
      <c r="C197" s="475" t="s">
        <v>421</v>
      </c>
      <c r="D197" s="314" t="s">
        <v>421</v>
      </c>
      <c r="E197" s="280" t="s">
        <v>421</v>
      </c>
      <c r="F197" s="314" t="s">
        <v>421</v>
      </c>
      <c r="G197" s="280">
        <v>2</v>
      </c>
      <c r="H197" s="280">
        <v>88</v>
      </c>
      <c r="I197" s="280" t="s">
        <v>421</v>
      </c>
      <c r="J197" s="280" t="s">
        <v>421</v>
      </c>
      <c r="K197" s="280" t="s">
        <v>421</v>
      </c>
      <c r="L197" s="280" t="s">
        <v>421</v>
      </c>
      <c r="M197" s="280" t="s">
        <v>421</v>
      </c>
      <c r="N197" s="502" t="s">
        <v>421</v>
      </c>
    </row>
    <row r="198" spans="1:14" ht="15">
      <c r="A198" s="478" t="s">
        <v>742</v>
      </c>
      <c r="B198" s="474" t="s">
        <v>47</v>
      </c>
      <c r="C198" s="475">
        <v>3</v>
      </c>
      <c r="D198" s="314">
        <v>176</v>
      </c>
      <c r="E198" s="280" t="s">
        <v>421</v>
      </c>
      <c r="F198" s="314" t="s">
        <v>421</v>
      </c>
      <c r="G198" s="475">
        <v>9</v>
      </c>
      <c r="H198" s="314">
        <v>806</v>
      </c>
      <c r="I198" s="475" t="s">
        <v>421</v>
      </c>
      <c r="J198" s="475" t="s">
        <v>421</v>
      </c>
      <c r="K198" s="475" t="s">
        <v>421</v>
      </c>
      <c r="L198" s="314" t="s">
        <v>421</v>
      </c>
      <c r="M198" s="280" t="s">
        <v>421</v>
      </c>
      <c r="N198" s="502" t="s">
        <v>421</v>
      </c>
    </row>
    <row r="199" spans="1:14" ht="15">
      <c r="A199" s="478" t="s">
        <v>624</v>
      </c>
      <c r="B199" s="474" t="s">
        <v>47</v>
      </c>
      <c r="C199" s="475">
        <v>15</v>
      </c>
      <c r="D199" s="314">
        <v>910</v>
      </c>
      <c r="E199" s="280" t="s">
        <v>421</v>
      </c>
      <c r="F199" s="314" t="s">
        <v>421</v>
      </c>
      <c r="G199" s="475">
        <v>14</v>
      </c>
      <c r="H199" s="314">
        <v>2204</v>
      </c>
      <c r="I199" s="475" t="s">
        <v>421</v>
      </c>
      <c r="J199" s="475" t="s">
        <v>421</v>
      </c>
      <c r="K199" s="475">
        <v>1</v>
      </c>
      <c r="L199" s="314">
        <v>45</v>
      </c>
      <c r="M199" s="280" t="s">
        <v>421</v>
      </c>
      <c r="N199" s="502" t="s">
        <v>421</v>
      </c>
    </row>
    <row r="200" spans="1:14" ht="15">
      <c r="A200" s="478" t="s">
        <v>625</v>
      </c>
      <c r="B200" s="474" t="s">
        <v>47</v>
      </c>
      <c r="C200" s="475">
        <v>4</v>
      </c>
      <c r="D200" s="314">
        <v>515</v>
      </c>
      <c r="E200" s="280" t="s">
        <v>421</v>
      </c>
      <c r="F200" s="314" t="s">
        <v>421</v>
      </c>
      <c r="G200" s="475">
        <v>8</v>
      </c>
      <c r="H200" s="314">
        <v>634</v>
      </c>
      <c r="I200" s="475" t="s">
        <v>421</v>
      </c>
      <c r="J200" s="475" t="s">
        <v>421</v>
      </c>
      <c r="K200" s="475" t="s">
        <v>421</v>
      </c>
      <c r="L200" s="314" t="s">
        <v>421</v>
      </c>
      <c r="M200" s="280" t="s">
        <v>421</v>
      </c>
      <c r="N200" s="502" t="s">
        <v>421</v>
      </c>
    </row>
    <row r="201" spans="1:14" ht="15">
      <c r="A201" s="478" t="s">
        <v>743</v>
      </c>
      <c r="B201" s="474" t="s">
        <v>47</v>
      </c>
      <c r="C201" s="475">
        <v>1</v>
      </c>
      <c r="D201" s="314">
        <v>47</v>
      </c>
      <c r="E201" s="280" t="s">
        <v>421</v>
      </c>
      <c r="F201" s="314" t="s">
        <v>421</v>
      </c>
      <c r="G201" s="475">
        <v>3</v>
      </c>
      <c r="H201" s="314">
        <v>449</v>
      </c>
      <c r="I201" s="475" t="s">
        <v>421</v>
      </c>
      <c r="J201" s="475" t="s">
        <v>421</v>
      </c>
      <c r="K201" s="475" t="s">
        <v>421</v>
      </c>
      <c r="L201" s="314" t="s">
        <v>421</v>
      </c>
      <c r="M201" s="280" t="s">
        <v>421</v>
      </c>
      <c r="N201" s="502" t="s">
        <v>421</v>
      </c>
    </row>
    <row r="202" spans="1:14" ht="15">
      <c r="A202" s="478" t="s">
        <v>744</v>
      </c>
      <c r="B202" s="474" t="s">
        <v>47</v>
      </c>
      <c r="C202" s="475">
        <v>4</v>
      </c>
      <c r="D202" s="314">
        <v>245</v>
      </c>
      <c r="E202" s="280" t="s">
        <v>421</v>
      </c>
      <c r="F202" s="314" t="s">
        <v>421</v>
      </c>
      <c r="G202" s="475">
        <v>8</v>
      </c>
      <c r="H202" s="314">
        <v>546</v>
      </c>
      <c r="I202" s="475" t="s">
        <v>421</v>
      </c>
      <c r="J202" s="475" t="s">
        <v>421</v>
      </c>
      <c r="K202" s="475">
        <v>2</v>
      </c>
      <c r="L202" s="314">
        <v>89</v>
      </c>
      <c r="M202" s="280" t="s">
        <v>421</v>
      </c>
      <c r="N202" s="502" t="s">
        <v>421</v>
      </c>
    </row>
    <row r="203" spans="1:14" ht="15">
      <c r="A203" s="478" t="s">
        <v>187</v>
      </c>
      <c r="B203" s="474" t="s">
        <v>47</v>
      </c>
      <c r="C203" s="475" t="s">
        <v>421</v>
      </c>
      <c r="D203" s="314" t="s">
        <v>421</v>
      </c>
      <c r="E203" s="280" t="s">
        <v>421</v>
      </c>
      <c r="F203" s="314" t="s">
        <v>421</v>
      </c>
      <c r="G203" s="475">
        <v>2</v>
      </c>
      <c r="H203" s="314">
        <v>214</v>
      </c>
      <c r="I203" s="475" t="s">
        <v>421</v>
      </c>
      <c r="J203" s="512" t="s">
        <v>421</v>
      </c>
      <c r="K203" s="475" t="s">
        <v>421</v>
      </c>
      <c r="L203" s="314" t="s">
        <v>421</v>
      </c>
      <c r="M203" s="280" t="s">
        <v>421</v>
      </c>
      <c r="N203" s="502" t="s">
        <v>421</v>
      </c>
    </row>
    <row r="204" spans="1:14" ht="15">
      <c r="A204" s="478" t="s">
        <v>188</v>
      </c>
      <c r="B204" s="474" t="s">
        <v>47</v>
      </c>
      <c r="C204" s="475" t="s">
        <v>421</v>
      </c>
      <c r="D204" s="314" t="s">
        <v>421</v>
      </c>
      <c r="E204" s="280" t="s">
        <v>421</v>
      </c>
      <c r="F204" s="314" t="s">
        <v>421</v>
      </c>
      <c r="G204" s="475">
        <v>1</v>
      </c>
      <c r="H204" s="314">
        <v>134</v>
      </c>
      <c r="I204" s="475" t="s">
        <v>421</v>
      </c>
      <c r="J204" s="512" t="s">
        <v>421</v>
      </c>
      <c r="K204" s="475" t="s">
        <v>421</v>
      </c>
      <c r="L204" s="314" t="s">
        <v>421</v>
      </c>
      <c r="M204" s="280" t="s">
        <v>421</v>
      </c>
      <c r="N204" s="502" t="s">
        <v>421</v>
      </c>
    </row>
    <row r="205" spans="1:14" ht="21" customHeight="1">
      <c r="A205" s="479" t="s">
        <v>189</v>
      </c>
      <c r="B205" s="474" t="s">
        <v>45</v>
      </c>
      <c r="C205" s="475">
        <v>6</v>
      </c>
      <c r="D205" s="314">
        <v>934</v>
      </c>
      <c r="E205" s="280" t="s">
        <v>421</v>
      </c>
      <c r="F205" s="314" t="s">
        <v>421</v>
      </c>
      <c r="G205" s="475">
        <v>21</v>
      </c>
      <c r="H205" s="314">
        <v>2985</v>
      </c>
      <c r="I205" s="475" t="s">
        <v>421</v>
      </c>
      <c r="J205" s="314" t="s">
        <v>421</v>
      </c>
      <c r="K205" s="475" t="s">
        <v>421</v>
      </c>
      <c r="L205" s="314" t="s">
        <v>421</v>
      </c>
      <c r="M205" s="280">
        <v>1</v>
      </c>
      <c r="N205" s="502">
        <v>541</v>
      </c>
    </row>
    <row r="206" spans="1:14" ht="15">
      <c r="A206" s="477"/>
      <c r="B206" s="474" t="s">
        <v>46</v>
      </c>
      <c r="C206" s="475">
        <v>2</v>
      </c>
      <c r="D206" s="314">
        <v>659</v>
      </c>
      <c r="E206" s="280" t="s">
        <v>421</v>
      </c>
      <c r="F206" s="314" t="s">
        <v>421</v>
      </c>
      <c r="G206" s="280" t="s">
        <v>421</v>
      </c>
      <c r="H206" s="280" t="s">
        <v>421</v>
      </c>
      <c r="I206" s="280" t="s">
        <v>421</v>
      </c>
      <c r="J206" s="280" t="s">
        <v>421</v>
      </c>
      <c r="K206" s="280" t="s">
        <v>421</v>
      </c>
      <c r="L206" s="280" t="s">
        <v>421</v>
      </c>
      <c r="M206" s="280" t="s">
        <v>421</v>
      </c>
      <c r="N206" s="502" t="s">
        <v>421</v>
      </c>
    </row>
    <row r="207" spans="1:14" ht="15">
      <c r="A207" s="477"/>
      <c r="B207" s="474" t="s">
        <v>47</v>
      </c>
      <c r="C207" s="475">
        <v>4</v>
      </c>
      <c r="D207" s="314">
        <v>275</v>
      </c>
      <c r="E207" s="280" t="s">
        <v>421</v>
      </c>
      <c r="F207" s="314" t="s">
        <v>421</v>
      </c>
      <c r="G207" s="475">
        <v>21</v>
      </c>
      <c r="H207" s="314">
        <v>2985</v>
      </c>
      <c r="I207" s="475" t="s">
        <v>421</v>
      </c>
      <c r="J207" s="314" t="s">
        <v>421</v>
      </c>
      <c r="K207" s="475" t="s">
        <v>421</v>
      </c>
      <c r="L207" s="314" t="s">
        <v>421</v>
      </c>
      <c r="M207" s="280">
        <v>1</v>
      </c>
      <c r="N207" s="502">
        <v>541</v>
      </c>
    </row>
    <row r="208" spans="1:14" ht="15">
      <c r="A208" s="478" t="s">
        <v>190</v>
      </c>
      <c r="B208" s="474" t="s">
        <v>47</v>
      </c>
      <c r="C208" s="475">
        <v>1</v>
      </c>
      <c r="D208" s="314">
        <v>114</v>
      </c>
      <c r="E208" s="280" t="s">
        <v>421</v>
      </c>
      <c r="F208" s="314" t="s">
        <v>421</v>
      </c>
      <c r="G208" s="475">
        <v>8</v>
      </c>
      <c r="H208" s="314">
        <v>1071</v>
      </c>
      <c r="I208" s="475" t="s">
        <v>421</v>
      </c>
      <c r="J208" s="314" t="s">
        <v>421</v>
      </c>
      <c r="K208" s="475" t="s">
        <v>421</v>
      </c>
      <c r="L208" s="314" t="s">
        <v>421</v>
      </c>
      <c r="M208" s="280">
        <v>1</v>
      </c>
      <c r="N208" s="502">
        <v>541</v>
      </c>
    </row>
    <row r="209" spans="1:14" ht="15">
      <c r="A209" s="478" t="s">
        <v>745</v>
      </c>
      <c r="B209" s="474" t="s">
        <v>47</v>
      </c>
      <c r="C209" s="475" t="s">
        <v>421</v>
      </c>
      <c r="D209" s="314" t="s">
        <v>421</v>
      </c>
      <c r="E209" s="280" t="s">
        <v>421</v>
      </c>
      <c r="F209" s="314" t="s">
        <v>421</v>
      </c>
      <c r="G209" s="475">
        <v>5</v>
      </c>
      <c r="H209" s="314">
        <v>1436</v>
      </c>
      <c r="I209" s="475" t="s">
        <v>421</v>
      </c>
      <c r="J209" s="475" t="s">
        <v>421</v>
      </c>
      <c r="K209" s="475" t="s">
        <v>421</v>
      </c>
      <c r="L209" s="314" t="s">
        <v>421</v>
      </c>
      <c r="M209" s="280" t="s">
        <v>421</v>
      </c>
      <c r="N209" s="502" t="s">
        <v>421</v>
      </c>
    </row>
    <row r="210" spans="1:14" ht="15">
      <c r="A210" s="478" t="s">
        <v>746</v>
      </c>
      <c r="B210" s="474" t="s">
        <v>45</v>
      </c>
      <c r="C210" s="475">
        <v>3</v>
      </c>
      <c r="D210" s="314">
        <v>703</v>
      </c>
      <c r="E210" s="280" t="s">
        <v>421</v>
      </c>
      <c r="F210" s="314" t="s">
        <v>421</v>
      </c>
      <c r="G210" s="475">
        <v>3</v>
      </c>
      <c r="H210" s="314">
        <v>153</v>
      </c>
      <c r="I210" s="475" t="s">
        <v>421</v>
      </c>
      <c r="J210" s="475" t="s">
        <v>421</v>
      </c>
      <c r="K210" s="475" t="s">
        <v>421</v>
      </c>
      <c r="L210" s="314" t="s">
        <v>421</v>
      </c>
      <c r="M210" s="280" t="s">
        <v>421</v>
      </c>
      <c r="N210" s="502" t="s">
        <v>421</v>
      </c>
    </row>
    <row r="211" spans="1:14" ht="15">
      <c r="A211" s="478"/>
      <c r="B211" s="474" t="s">
        <v>46</v>
      </c>
      <c r="C211" s="475">
        <v>2</v>
      </c>
      <c r="D211" s="314">
        <v>659</v>
      </c>
      <c r="E211" s="280" t="s">
        <v>421</v>
      </c>
      <c r="F211" s="314" t="s">
        <v>421</v>
      </c>
      <c r="G211" s="280" t="s">
        <v>421</v>
      </c>
      <c r="H211" s="280" t="s">
        <v>421</v>
      </c>
      <c r="I211" s="280" t="s">
        <v>421</v>
      </c>
      <c r="J211" s="280" t="s">
        <v>421</v>
      </c>
      <c r="K211" s="280" t="s">
        <v>421</v>
      </c>
      <c r="L211" s="280" t="s">
        <v>421</v>
      </c>
      <c r="M211" s="280" t="s">
        <v>421</v>
      </c>
      <c r="N211" s="502" t="s">
        <v>421</v>
      </c>
    </row>
    <row r="212" spans="1:14" ht="15">
      <c r="A212" s="478"/>
      <c r="B212" s="474" t="s">
        <v>47</v>
      </c>
      <c r="C212" s="475">
        <v>1</v>
      </c>
      <c r="D212" s="314">
        <v>44</v>
      </c>
      <c r="E212" s="280" t="s">
        <v>421</v>
      </c>
      <c r="F212" s="314" t="s">
        <v>421</v>
      </c>
      <c r="G212" s="475">
        <v>3</v>
      </c>
      <c r="H212" s="314">
        <v>153</v>
      </c>
      <c r="I212" s="475" t="s">
        <v>421</v>
      </c>
      <c r="J212" s="475" t="s">
        <v>421</v>
      </c>
      <c r="K212" s="475" t="s">
        <v>421</v>
      </c>
      <c r="L212" s="314" t="s">
        <v>421</v>
      </c>
      <c r="M212" s="280" t="s">
        <v>421</v>
      </c>
      <c r="N212" s="502" t="s">
        <v>421</v>
      </c>
    </row>
    <row r="213" spans="1:14" ht="15">
      <c r="A213" s="478" t="s">
        <v>747</v>
      </c>
      <c r="B213" s="474" t="s">
        <v>47</v>
      </c>
      <c r="C213" s="475">
        <v>1</v>
      </c>
      <c r="D213" s="314">
        <v>49</v>
      </c>
      <c r="E213" s="280" t="s">
        <v>421</v>
      </c>
      <c r="F213" s="314" t="s">
        <v>421</v>
      </c>
      <c r="G213" s="475">
        <v>2</v>
      </c>
      <c r="H213" s="314">
        <v>163</v>
      </c>
      <c r="I213" s="475" t="s">
        <v>421</v>
      </c>
      <c r="J213" s="314" t="s">
        <v>421</v>
      </c>
      <c r="K213" s="475" t="s">
        <v>421</v>
      </c>
      <c r="L213" s="314" t="s">
        <v>421</v>
      </c>
      <c r="M213" s="280" t="s">
        <v>421</v>
      </c>
      <c r="N213" s="502" t="s">
        <v>421</v>
      </c>
    </row>
    <row r="214" spans="1:14" ht="15">
      <c r="A214" s="478" t="s">
        <v>748</v>
      </c>
      <c r="B214" s="474" t="s">
        <v>47</v>
      </c>
      <c r="C214" s="475" t="s">
        <v>421</v>
      </c>
      <c r="D214" s="314" t="s">
        <v>421</v>
      </c>
      <c r="E214" s="280" t="s">
        <v>421</v>
      </c>
      <c r="F214" s="314" t="s">
        <v>421</v>
      </c>
      <c r="G214" s="475">
        <v>3</v>
      </c>
      <c r="H214" s="314">
        <v>162</v>
      </c>
      <c r="I214" s="475" t="s">
        <v>421</v>
      </c>
      <c r="J214" s="475" t="s">
        <v>421</v>
      </c>
      <c r="K214" s="475" t="s">
        <v>421</v>
      </c>
      <c r="L214" s="314" t="s">
        <v>421</v>
      </c>
      <c r="M214" s="280" t="s">
        <v>421</v>
      </c>
      <c r="N214" s="502" t="s">
        <v>421</v>
      </c>
    </row>
    <row r="215" spans="1:14" ht="15">
      <c r="A215" s="478" t="s">
        <v>749</v>
      </c>
      <c r="B215" s="474" t="s">
        <v>47</v>
      </c>
      <c r="C215" s="475">
        <v>1</v>
      </c>
      <c r="D215" s="314">
        <v>68</v>
      </c>
      <c r="E215" s="280" t="s">
        <v>421</v>
      </c>
      <c r="F215" s="314" t="s">
        <v>421</v>
      </c>
      <c r="G215" s="475" t="s">
        <v>421</v>
      </c>
      <c r="H215" s="314" t="s">
        <v>421</v>
      </c>
      <c r="I215" s="475" t="s">
        <v>421</v>
      </c>
      <c r="J215" s="475" t="s">
        <v>421</v>
      </c>
      <c r="K215" s="475" t="s">
        <v>421</v>
      </c>
      <c r="L215" s="314" t="s">
        <v>421</v>
      </c>
      <c r="M215" s="280" t="s">
        <v>421</v>
      </c>
      <c r="N215" s="502" t="s">
        <v>421</v>
      </c>
    </row>
    <row r="216" spans="1:14" ht="21" customHeight="1">
      <c r="A216" s="479" t="s">
        <v>196</v>
      </c>
      <c r="B216" s="474" t="s">
        <v>45</v>
      </c>
      <c r="C216" s="475">
        <v>13</v>
      </c>
      <c r="D216" s="314">
        <v>566</v>
      </c>
      <c r="E216" s="280" t="s">
        <v>421</v>
      </c>
      <c r="F216" s="314" t="s">
        <v>421</v>
      </c>
      <c r="G216" s="475">
        <v>21</v>
      </c>
      <c r="H216" s="314">
        <v>4335</v>
      </c>
      <c r="I216" s="475">
        <v>1</v>
      </c>
      <c r="J216" s="314">
        <v>20</v>
      </c>
      <c r="K216" s="475">
        <v>3</v>
      </c>
      <c r="L216" s="314">
        <v>160</v>
      </c>
      <c r="M216" s="280" t="s">
        <v>421</v>
      </c>
      <c r="N216" s="502" t="s">
        <v>421</v>
      </c>
    </row>
    <row r="217" spans="1:14" ht="15">
      <c r="A217" s="477"/>
      <c r="B217" s="474" t="s">
        <v>46</v>
      </c>
      <c r="C217" s="475">
        <v>4</v>
      </c>
      <c r="D217" s="314">
        <v>117</v>
      </c>
      <c r="E217" s="280" t="s">
        <v>421</v>
      </c>
      <c r="F217" s="314" t="s">
        <v>421</v>
      </c>
      <c r="G217" s="280" t="s">
        <v>421</v>
      </c>
      <c r="H217" s="280" t="s">
        <v>421</v>
      </c>
      <c r="I217" s="280" t="s">
        <v>421</v>
      </c>
      <c r="J217" s="280" t="s">
        <v>421</v>
      </c>
      <c r="K217" s="280" t="s">
        <v>421</v>
      </c>
      <c r="L217" s="280" t="s">
        <v>421</v>
      </c>
      <c r="M217" s="280" t="s">
        <v>421</v>
      </c>
      <c r="N217" s="502" t="s">
        <v>421</v>
      </c>
    </row>
    <row r="218" spans="1:14" ht="15">
      <c r="A218" s="477"/>
      <c r="B218" s="474" t="s">
        <v>47</v>
      </c>
      <c r="C218" s="475">
        <v>9</v>
      </c>
      <c r="D218" s="314">
        <v>449</v>
      </c>
      <c r="E218" s="280" t="s">
        <v>421</v>
      </c>
      <c r="F218" s="314" t="s">
        <v>421</v>
      </c>
      <c r="G218" s="475">
        <v>21</v>
      </c>
      <c r="H218" s="314">
        <v>4335</v>
      </c>
      <c r="I218" s="475">
        <v>1</v>
      </c>
      <c r="J218" s="314">
        <v>20</v>
      </c>
      <c r="K218" s="475">
        <v>3</v>
      </c>
      <c r="L218" s="314">
        <v>160</v>
      </c>
      <c r="M218" s="280" t="s">
        <v>421</v>
      </c>
      <c r="N218" s="502" t="s">
        <v>421</v>
      </c>
    </row>
    <row r="219" spans="1:14" ht="15">
      <c r="A219" s="478" t="s">
        <v>626</v>
      </c>
      <c r="B219" s="474" t="s">
        <v>46</v>
      </c>
      <c r="C219" s="475">
        <v>4</v>
      </c>
      <c r="D219" s="314">
        <v>117</v>
      </c>
      <c r="E219" s="280" t="s">
        <v>421</v>
      </c>
      <c r="F219" s="314" t="s">
        <v>421</v>
      </c>
      <c r="G219" s="280" t="s">
        <v>421</v>
      </c>
      <c r="H219" s="280" t="s">
        <v>421</v>
      </c>
      <c r="I219" s="280" t="s">
        <v>421</v>
      </c>
      <c r="J219" s="280" t="s">
        <v>421</v>
      </c>
      <c r="K219" s="280" t="s">
        <v>421</v>
      </c>
      <c r="L219" s="280" t="s">
        <v>421</v>
      </c>
      <c r="M219" s="280" t="s">
        <v>421</v>
      </c>
      <c r="N219" s="502" t="s">
        <v>421</v>
      </c>
    </row>
    <row r="220" spans="1:14" ht="15">
      <c r="A220" s="478" t="s">
        <v>627</v>
      </c>
      <c r="B220" s="474" t="s">
        <v>47</v>
      </c>
      <c r="C220" s="475">
        <v>6</v>
      </c>
      <c r="D220" s="314">
        <v>218</v>
      </c>
      <c r="E220" s="280" t="s">
        <v>421</v>
      </c>
      <c r="F220" s="314" t="s">
        <v>421</v>
      </c>
      <c r="G220" s="475">
        <v>10</v>
      </c>
      <c r="H220" s="314">
        <v>1355</v>
      </c>
      <c r="I220" s="475" t="s">
        <v>421</v>
      </c>
      <c r="J220" s="314" t="s">
        <v>421</v>
      </c>
      <c r="K220" s="475">
        <v>1</v>
      </c>
      <c r="L220" s="314">
        <v>30</v>
      </c>
      <c r="M220" s="280" t="s">
        <v>421</v>
      </c>
      <c r="N220" s="502" t="s">
        <v>421</v>
      </c>
    </row>
    <row r="221" spans="1:14" ht="15">
      <c r="A221" s="478" t="s">
        <v>657</v>
      </c>
      <c r="B221" s="474" t="s">
        <v>45</v>
      </c>
      <c r="C221" s="475" t="s">
        <v>421</v>
      </c>
      <c r="D221" s="314" t="s">
        <v>421</v>
      </c>
      <c r="E221" s="280" t="s">
        <v>421</v>
      </c>
      <c r="F221" s="314" t="s">
        <v>421</v>
      </c>
      <c r="G221" s="475">
        <v>7</v>
      </c>
      <c r="H221" s="314">
        <v>2253</v>
      </c>
      <c r="I221" s="475" t="s">
        <v>421</v>
      </c>
      <c r="J221" s="475" t="s">
        <v>421</v>
      </c>
      <c r="K221" s="475">
        <v>1</v>
      </c>
      <c r="L221" s="314">
        <v>86</v>
      </c>
      <c r="M221" s="280" t="s">
        <v>421</v>
      </c>
      <c r="N221" s="502" t="s">
        <v>421</v>
      </c>
    </row>
    <row r="222" spans="1:14" ht="15">
      <c r="A222" s="478"/>
      <c r="B222" s="474" t="s">
        <v>47</v>
      </c>
      <c r="C222" s="475" t="s">
        <v>421</v>
      </c>
      <c r="D222" s="314" t="s">
        <v>421</v>
      </c>
      <c r="E222" s="280" t="s">
        <v>421</v>
      </c>
      <c r="F222" s="314" t="s">
        <v>421</v>
      </c>
      <c r="G222" s="475">
        <v>7</v>
      </c>
      <c r="H222" s="314">
        <v>2253</v>
      </c>
      <c r="I222" s="475" t="s">
        <v>421</v>
      </c>
      <c r="J222" s="475" t="s">
        <v>421</v>
      </c>
      <c r="K222" s="475">
        <v>1</v>
      </c>
      <c r="L222" s="314">
        <v>86</v>
      </c>
      <c r="M222" s="280" t="s">
        <v>421</v>
      </c>
      <c r="N222" s="502" t="s">
        <v>421</v>
      </c>
    </row>
    <row r="223" spans="1:14" ht="15">
      <c r="A223" s="478" t="s">
        <v>750</v>
      </c>
      <c r="B223" s="474" t="s">
        <v>47</v>
      </c>
      <c r="C223" s="475">
        <v>1</v>
      </c>
      <c r="D223" s="314">
        <v>136</v>
      </c>
      <c r="E223" s="280" t="s">
        <v>421</v>
      </c>
      <c r="F223" s="314" t="s">
        <v>421</v>
      </c>
      <c r="G223" s="475">
        <v>3</v>
      </c>
      <c r="H223" s="314">
        <v>640</v>
      </c>
      <c r="I223" s="475" t="s">
        <v>421</v>
      </c>
      <c r="J223" s="475" t="s">
        <v>421</v>
      </c>
      <c r="K223" s="475" t="s">
        <v>421</v>
      </c>
      <c r="L223" s="314" t="s">
        <v>421</v>
      </c>
      <c r="M223" s="280" t="s">
        <v>421</v>
      </c>
      <c r="N223" s="502" t="s">
        <v>421</v>
      </c>
    </row>
    <row r="224" spans="1:14" ht="15">
      <c r="A224" s="478" t="s">
        <v>628</v>
      </c>
      <c r="B224" s="474" t="s">
        <v>47</v>
      </c>
      <c r="C224" s="475">
        <v>2</v>
      </c>
      <c r="D224" s="314">
        <v>95</v>
      </c>
      <c r="E224" s="280" t="s">
        <v>421</v>
      </c>
      <c r="F224" s="314" t="s">
        <v>421</v>
      </c>
      <c r="G224" s="475">
        <v>1</v>
      </c>
      <c r="H224" s="314">
        <v>87</v>
      </c>
      <c r="I224" s="475">
        <v>1</v>
      </c>
      <c r="J224" s="475">
        <v>20</v>
      </c>
      <c r="K224" s="475">
        <v>1</v>
      </c>
      <c r="L224" s="314">
        <v>44</v>
      </c>
      <c r="M224" s="280" t="s">
        <v>421</v>
      </c>
      <c r="N224" s="502" t="s">
        <v>421</v>
      </c>
    </row>
    <row r="225" spans="1:14" ht="15">
      <c r="A225" s="484" t="s">
        <v>564</v>
      </c>
      <c r="B225" s="474"/>
      <c r="C225" s="475"/>
      <c r="D225" s="314"/>
      <c r="E225" s="475"/>
      <c r="F225" s="314"/>
      <c r="G225" s="475"/>
      <c r="H225" s="314"/>
      <c r="I225" s="475"/>
      <c r="J225" s="314"/>
      <c r="K225" s="475"/>
      <c r="L225" s="314"/>
      <c r="M225" s="475"/>
      <c r="N225" s="314"/>
    </row>
    <row r="226" spans="1:14" ht="15">
      <c r="A226" s="479" t="s">
        <v>303</v>
      </c>
      <c r="B226" s="474" t="s">
        <v>46</v>
      </c>
      <c r="C226" s="475">
        <v>7</v>
      </c>
      <c r="D226" s="314">
        <v>1597</v>
      </c>
      <c r="E226" s="280" t="s">
        <v>421</v>
      </c>
      <c r="F226" s="314" t="s">
        <v>421</v>
      </c>
      <c r="G226" s="280" t="s">
        <v>421</v>
      </c>
      <c r="H226" s="280" t="s">
        <v>421</v>
      </c>
      <c r="I226" s="280" t="s">
        <v>421</v>
      </c>
      <c r="J226" s="280" t="s">
        <v>421</v>
      </c>
      <c r="K226" s="280" t="s">
        <v>421</v>
      </c>
      <c r="L226" s="280" t="s">
        <v>421</v>
      </c>
      <c r="M226" s="280" t="s">
        <v>421</v>
      </c>
      <c r="N226" s="502" t="s">
        <v>421</v>
      </c>
    </row>
    <row r="227" spans="1:14" ht="21" customHeight="1">
      <c r="A227" s="465" t="s">
        <v>202</v>
      </c>
      <c r="B227" s="466" t="s">
        <v>45</v>
      </c>
      <c r="C227" s="469">
        <v>29</v>
      </c>
      <c r="D227" s="315">
        <v>2449</v>
      </c>
      <c r="E227" s="469">
        <v>1</v>
      </c>
      <c r="F227" s="315">
        <v>61</v>
      </c>
      <c r="G227" s="469">
        <v>176</v>
      </c>
      <c r="H227" s="315">
        <v>41840</v>
      </c>
      <c r="I227" s="469">
        <v>16</v>
      </c>
      <c r="J227" s="315">
        <v>3749</v>
      </c>
      <c r="K227" s="469">
        <v>23</v>
      </c>
      <c r="L227" s="315">
        <v>1179</v>
      </c>
      <c r="M227" s="469">
        <v>1</v>
      </c>
      <c r="N227" s="315">
        <v>169</v>
      </c>
    </row>
    <row r="228" spans="1:14" ht="15">
      <c r="A228" s="477"/>
      <c r="B228" s="474" t="s">
        <v>46</v>
      </c>
      <c r="C228" s="475">
        <v>14</v>
      </c>
      <c r="D228" s="314">
        <v>1437</v>
      </c>
      <c r="E228" s="475">
        <v>1</v>
      </c>
      <c r="F228" s="314">
        <v>61</v>
      </c>
      <c r="G228" s="475">
        <v>15</v>
      </c>
      <c r="H228" s="314">
        <v>2433</v>
      </c>
      <c r="I228" s="475" t="s">
        <v>421</v>
      </c>
      <c r="J228" s="475" t="s">
        <v>421</v>
      </c>
      <c r="K228" s="475">
        <v>12</v>
      </c>
      <c r="L228" s="314">
        <v>602</v>
      </c>
      <c r="M228" s="280">
        <v>1</v>
      </c>
      <c r="N228" s="502">
        <v>169</v>
      </c>
    </row>
    <row r="229" spans="1:14" ht="15">
      <c r="A229" s="477"/>
      <c r="B229" s="474" t="s">
        <v>47</v>
      </c>
      <c r="C229" s="475">
        <v>15</v>
      </c>
      <c r="D229" s="314">
        <v>1012</v>
      </c>
      <c r="E229" s="475" t="s">
        <v>421</v>
      </c>
      <c r="F229" s="314" t="s">
        <v>421</v>
      </c>
      <c r="G229" s="475">
        <v>161</v>
      </c>
      <c r="H229" s="314">
        <v>39407</v>
      </c>
      <c r="I229" s="475">
        <v>16</v>
      </c>
      <c r="J229" s="314">
        <v>3749</v>
      </c>
      <c r="K229" s="475">
        <v>11</v>
      </c>
      <c r="L229" s="314">
        <v>577</v>
      </c>
      <c r="M229" s="475" t="s">
        <v>421</v>
      </c>
      <c r="N229" s="314" t="s">
        <v>421</v>
      </c>
    </row>
    <row r="230" spans="1:14" ht="21" customHeight="1">
      <c r="A230" s="479" t="s">
        <v>203</v>
      </c>
      <c r="B230" s="474" t="s">
        <v>45</v>
      </c>
      <c r="C230" s="475" t="s">
        <v>421</v>
      </c>
      <c r="D230" s="314" t="s">
        <v>421</v>
      </c>
      <c r="E230" s="475" t="s">
        <v>421</v>
      </c>
      <c r="F230" s="314" t="s">
        <v>421</v>
      </c>
      <c r="G230" s="475">
        <v>14</v>
      </c>
      <c r="H230" s="314">
        <v>1454</v>
      </c>
      <c r="I230" s="475">
        <v>1</v>
      </c>
      <c r="J230" s="475">
        <v>115</v>
      </c>
      <c r="K230" s="475">
        <v>2</v>
      </c>
      <c r="L230" s="314">
        <v>159</v>
      </c>
      <c r="M230" s="280" t="s">
        <v>421</v>
      </c>
      <c r="N230" s="502" t="s">
        <v>421</v>
      </c>
    </row>
    <row r="231" spans="1:14" ht="15">
      <c r="A231" s="477"/>
      <c r="B231" s="474" t="s">
        <v>46</v>
      </c>
      <c r="C231" s="475" t="s">
        <v>421</v>
      </c>
      <c r="D231" s="314" t="s">
        <v>421</v>
      </c>
      <c r="E231" s="475" t="s">
        <v>421</v>
      </c>
      <c r="F231" s="314" t="s">
        <v>421</v>
      </c>
      <c r="G231" s="475" t="s">
        <v>421</v>
      </c>
      <c r="H231" s="475" t="s">
        <v>421</v>
      </c>
      <c r="I231" s="475" t="s">
        <v>421</v>
      </c>
      <c r="J231" s="475" t="s">
        <v>421</v>
      </c>
      <c r="K231" s="475">
        <v>2</v>
      </c>
      <c r="L231" s="314">
        <v>159</v>
      </c>
      <c r="M231" s="280" t="s">
        <v>421</v>
      </c>
      <c r="N231" s="502" t="s">
        <v>421</v>
      </c>
    </row>
    <row r="232" spans="1:14" ht="15">
      <c r="A232" s="477"/>
      <c r="B232" s="474" t="s">
        <v>47</v>
      </c>
      <c r="C232" s="475" t="s">
        <v>421</v>
      </c>
      <c r="D232" s="314" t="s">
        <v>421</v>
      </c>
      <c r="E232" s="280" t="s">
        <v>421</v>
      </c>
      <c r="F232" s="314" t="s">
        <v>421</v>
      </c>
      <c r="G232" s="475">
        <v>14</v>
      </c>
      <c r="H232" s="314">
        <v>1454</v>
      </c>
      <c r="I232" s="475">
        <v>1</v>
      </c>
      <c r="J232" s="475">
        <v>115</v>
      </c>
      <c r="K232" s="475" t="s">
        <v>421</v>
      </c>
      <c r="L232" s="314" t="s">
        <v>421</v>
      </c>
      <c r="M232" s="280" t="s">
        <v>421</v>
      </c>
      <c r="N232" s="502" t="s">
        <v>421</v>
      </c>
    </row>
    <row r="233" spans="1:14" ht="15">
      <c r="A233" s="478" t="s">
        <v>204</v>
      </c>
      <c r="B233" s="474" t="s">
        <v>47</v>
      </c>
      <c r="C233" s="475" t="s">
        <v>421</v>
      </c>
      <c r="D233" s="314" t="s">
        <v>421</v>
      </c>
      <c r="E233" s="280" t="s">
        <v>421</v>
      </c>
      <c r="F233" s="314" t="s">
        <v>421</v>
      </c>
      <c r="G233" s="475">
        <v>1</v>
      </c>
      <c r="H233" s="314">
        <v>117</v>
      </c>
      <c r="I233" s="475" t="s">
        <v>421</v>
      </c>
      <c r="J233" s="475" t="s">
        <v>421</v>
      </c>
      <c r="K233" s="475" t="s">
        <v>421</v>
      </c>
      <c r="L233" s="314" t="s">
        <v>421</v>
      </c>
      <c r="M233" s="280" t="s">
        <v>421</v>
      </c>
      <c r="N233" s="502" t="s">
        <v>421</v>
      </c>
    </row>
    <row r="234" spans="1:14" ht="15">
      <c r="A234" s="478" t="s">
        <v>453</v>
      </c>
      <c r="B234" s="474" t="s">
        <v>47</v>
      </c>
      <c r="C234" s="475" t="s">
        <v>421</v>
      </c>
      <c r="D234" s="314" t="s">
        <v>421</v>
      </c>
      <c r="E234" s="280" t="s">
        <v>421</v>
      </c>
      <c r="F234" s="314" t="s">
        <v>421</v>
      </c>
      <c r="G234" s="475">
        <v>5</v>
      </c>
      <c r="H234" s="314">
        <v>193</v>
      </c>
      <c r="I234" s="475" t="s">
        <v>421</v>
      </c>
      <c r="J234" s="475" t="s">
        <v>421</v>
      </c>
      <c r="K234" s="475" t="s">
        <v>421</v>
      </c>
      <c r="L234" s="314" t="s">
        <v>421</v>
      </c>
      <c r="M234" s="280" t="s">
        <v>421</v>
      </c>
      <c r="N234" s="502" t="s">
        <v>421</v>
      </c>
    </row>
    <row r="235" spans="1:14" ht="15">
      <c r="A235" s="478" t="s">
        <v>751</v>
      </c>
      <c r="B235" s="474" t="s">
        <v>47</v>
      </c>
      <c r="C235" s="475" t="s">
        <v>421</v>
      </c>
      <c r="D235" s="314" t="s">
        <v>421</v>
      </c>
      <c r="E235" s="280" t="s">
        <v>421</v>
      </c>
      <c r="F235" s="314" t="s">
        <v>421</v>
      </c>
      <c r="G235" s="475">
        <v>3</v>
      </c>
      <c r="H235" s="314">
        <v>426</v>
      </c>
      <c r="I235" s="475" t="s">
        <v>421</v>
      </c>
      <c r="J235" s="475" t="s">
        <v>421</v>
      </c>
      <c r="K235" s="475" t="s">
        <v>421</v>
      </c>
      <c r="L235" s="314" t="s">
        <v>421</v>
      </c>
      <c r="M235" s="280" t="s">
        <v>421</v>
      </c>
      <c r="N235" s="502" t="s">
        <v>421</v>
      </c>
    </row>
    <row r="236" spans="1:14" ht="15">
      <c r="A236" s="478" t="s">
        <v>752</v>
      </c>
      <c r="B236" s="474" t="s">
        <v>47</v>
      </c>
      <c r="C236" s="475" t="s">
        <v>421</v>
      </c>
      <c r="D236" s="314" t="s">
        <v>421</v>
      </c>
      <c r="E236" s="280" t="s">
        <v>421</v>
      </c>
      <c r="F236" s="314" t="s">
        <v>421</v>
      </c>
      <c r="G236" s="475">
        <v>1</v>
      </c>
      <c r="H236" s="314">
        <v>56</v>
      </c>
      <c r="I236" s="475">
        <v>1</v>
      </c>
      <c r="J236" s="475">
        <v>115</v>
      </c>
      <c r="K236" s="475" t="s">
        <v>421</v>
      </c>
      <c r="L236" s="314" t="s">
        <v>421</v>
      </c>
      <c r="M236" s="280" t="s">
        <v>421</v>
      </c>
      <c r="N236" s="502" t="s">
        <v>421</v>
      </c>
    </row>
    <row r="237" spans="1:14" ht="15">
      <c r="A237" s="478" t="s">
        <v>658</v>
      </c>
      <c r="B237" s="474" t="s">
        <v>45</v>
      </c>
      <c r="C237" s="475" t="s">
        <v>421</v>
      </c>
      <c r="D237" s="314" t="s">
        <v>421</v>
      </c>
      <c r="E237" s="475" t="s">
        <v>421</v>
      </c>
      <c r="F237" s="314" t="s">
        <v>421</v>
      </c>
      <c r="G237" s="475">
        <v>1</v>
      </c>
      <c r="H237" s="314">
        <v>64</v>
      </c>
      <c r="I237" s="475" t="s">
        <v>421</v>
      </c>
      <c r="J237" s="475" t="s">
        <v>421</v>
      </c>
      <c r="K237" s="475">
        <v>1</v>
      </c>
      <c r="L237" s="314">
        <v>72</v>
      </c>
      <c r="M237" s="280" t="s">
        <v>421</v>
      </c>
      <c r="N237" s="502" t="s">
        <v>421</v>
      </c>
    </row>
    <row r="238" spans="1:14" ht="15">
      <c r="A238" s="478"/>
      <c r="B238" s="474" t="s">
        <v>46</v>
      </c>
      <c r="C238" s="475" t="s">
        <v>421</v>
      </c>
      <c r="D238" s="314" t="s">
        <v>421</v>
      </c>
      <c r="E238" s="475" t="s">
        <v>421</v>
      </c>
      <c r="F238" s="314" t="s">
        <v>421</v>
      </c>
      <c r="G238" s="475" t="s">
        <v>421</v>
      </c>
      <c r="H238" s="475" t="s">
        <v>421</v>
      </c>
      <c r="I238" s="475" t="s">
        <v>421</v>
      </c>
      <c r="J238" s="475" t="s">
        <v>421</v>
      </c>
      <c r="K238" s="475">
        <v>1</v>
      </c>
      <c r="L238" s="314">
        <v>72</v>
      </c>
      <c r="M238" s="280" t="s">
        <v>421</v>
      </c>
      <c r="N238" s="502" t="s">
        <v>421</v>
      </c>
    </row>
    <row r="239" spans="1:14" ht="15">
      <c r="A239" s="478"/>
      <c r="B239" s="474" t="s">
        <v>47</v>
      </c>
      <c r="C239" s="475" t="s">
        <v>421</v>
      </c>
      <c r="D239" s="314" t="s">
        <v>421</v>
      </c>
      <c r="E239" s="280" t="s">
        <v>421</v>
      </c>
      <c r="F239" s="314" t="s">
        <v>421</v>
      </c>
      <c r="G239" s="475">
        <v>1</v>
      </c>
      <c r="H239" s="314">
        <v>64</v>
      </c>
      <c r="I239" s="475" t="s">
        <v>421</v>
      </c>
      <c r="J239" s="475" t="s">
        <v>421</v>
      </c>
      <c r="K239" s="475" t="s">
        <v>421</v>
      </c>
      <c r="L239" s="314" t="s">
        <v>421</v>
      </c>
      <c r="M239" s="280" t="s">
        <v>421</v>
      </c>
      <c r="N239" s="502" t="s">
        <v>421</v>
      </c>
    </row>
    <row r="240" spans="1:14" ht="15">
      <c r="A240" s="478" t="s">
        <v>208</v>
      </c>
      <c r="B240" s="474" t="s">
        <v>45</v>
      </c>
      <c r="C240" s="475" t="s">
        <v>421</v>
      </c>
      <c r="D240" s="314" t="s">
        <v>421</v>
      </c>
      <c r="E240" s="280" t="s">
        <v>421</v>
      </c>
      <c r="F240" s="314" t="s">
        <v>421</v>
      </c>
      <c r="G240" s="475">
        <v>1</v>
      </c>
      <c r="H240" s="314">
        <v>112</v>
      </c>
      <c r="I240" s="475" t="s">
        <v>421</v>
      </c>
      <c r="J240" s="475" t="s">
        <v>421</v>
      </c>
      <c r="K240" s="475">
        <v>1</v>
      </c>
      <c r="L240" s="314">
        <v>87</v>
      </c>
      <c r="M240" s="280" t="s">
        <v>421</v>
      </c>
      <c r="N240" s="502" t="s">
        <v>421</v>
      </c>
    </row>
    <row r="241" spans="1:14" ht="15">
      <c r="A241" s="478"/>
      <c r="B241" s="474" t="s">
        <v>46</v>
      </c>
      <c r="C241" s="475" t="s">
        <v>421</v>
      </c>
      <c r="D241" s="314" t="s">
        <v>421</v>
      </c>
      <c r="E241" s="280" t="s">
        <v>421</v>
      </c>
      <c r="F241" s="314" t="s">
        <v>421</v>
      </c>
      <c r="G241" s="475" t="s">
        <v>421</v>
      </c>
      <c r="H241" s="314" t="s">
        <v>421</v>
      </c>
      <c r="I241" s="475" t="s">
        <v>421</v>
      </c>
      <c r="J241" s="475" t="s">
        <v>421</v>
      </c>
      <c r="K241" s="475">
        <v>1</v>
      </c>
      <c r="L241" s="314">
        <v>87</v>
      </c>
      <c r="M241" s="280" t="s">
        <v>421</v>
      </c>
      <c r="N241" s="502" t="s">
        <v>421</v>
      </c>
    </row>
    <row r="242" spans="1:14" ht="15">
      <c r="A242" s="478"/>
      <c r="B242" s="474" t="s">
        <v>47</v>
      </c>
      <c r="C242" s="475" t="s">
        <v>421</v>
      </c>
      <c r="D242" s="314" t="s">
        <v>421</v>
      </c>
      <c r="E242" s="280" t="s">
        <v>421</v>
      </c>
      <c r="F242" s="314" t="s">
        <v>421</v>
      </c>
      <c r="G242" s="475">
        <v>1</v>
      </c>
      <c r="H242" s="314">
        <v>112</v>
      </c>
      <c r="I242" s="475" t="s">
        <v>421</v>
      </c>
      <c r="J242" s="475" t="s">
        <v>421</v>
      </c>
      <c r="K242" s="475" t="s">
        <v>421</v>
      </c>
      <c r="L242" s="314" t="s">
        <v>421</v>
      </c>
      <c r="M242" s="280" t="s">
        <v>421</v>
      </c>
      <c r="N242" s="502" t="s">
        <v>421</v>
      </c>
    </row>
    <row r="243" spans="1:14" ht="15">
      <c r="A243" s="478" t="s">
        <v>753</v>
      </c>
      <c r="B243" s="474" t="s">
        <v>47</v>
      </c>
      <c r="C243" s="475" t="s">
        <v>421</v>
      </c>
      <c r="D243" s="314" t="s">
        <v>421</v>
      </c>
      <c r="E243" s="280" t="s">
        <v>421</v>
      </c>
      <c r="F243" s="314" t="s">
        <v>421</v>
      </c>
      <c r="G243" s="475">
        <v>2</v>
      </c>
      <c r="H243" s="314">
        <v>486</v>
      </c>
      <c r="I243" s="475" t="s">
        <v>421</v>
      </c>
      <c r="J243" s="475" t="s">
        <v>421</v>
      </c>
      <c r="K243" s="475" t="s">
        <v>421</v>
      </c>
      <c r="L243" s="314" t="s">
        <v>421</v>
      </c>
      <c r="M243" s="280" t="s">
        <v>421</v>
      </c>
      <c r="N243" s="502" t="s">
        <v>421</v>
      </c>
    </row>
    <row r="244" spans="1:14" ht="21" customHeight="1">
      <c r="A244" s="479" t="s">
        <v>209</v>
      </c>
      <c r="B244" s="474" t="s">
        <v>45</v>
      </c>
      <c r="C244" s="475">
        <v>5</v>
      </c>
      <c r="D244" s="314">
        <v>204</v>
      </c>
      <c r="E244" s="475" t="s">
        <v>421</v>
      </c>
      <c r="F244" s="314" t="s">
        <v>421</v>
      </c>
      <c r="G244" s="475">
        <v>34</v>
      </c>
      <c r="H244" s="314">
        <v>4779</v>
      </c>
      <c r="I244" s="475">
        <v>2</v>
      </c>
      <c r="J244" s="475">
        <v>302</v>
      </c>
      <c r="K244" s="475">
        <v>6</v>
      </c>
      <c r="L244" s="314">
        <v>387</v>
      </c>
      <c r="M244" s="475" t="s">
        <v>421</v>
      </c>
      <c r="N244" s="314" t="s">
        <v>421</v>
      </c>
    </row>
    <row r="245" spans="1:14" ht="15">
      <c r="A245" s="477"/>
      <c r="B245" s="474" t="s">
        <v>46</v>
      </c>
      <c r="C245" s="475">
        <v>4</v>
      </c>
      <c r="D245" s="314">
        <v>177</v>
      </c>
      <c r="E245" s="475" t="s">
        <v>421</v>
      </c>
      <c r="F245" s="314" t="s">
        <v>421</v>
      </c>
      <c r="G245" s="475">
        <v>2</v>
      </c>
      <c r="H245" s="475">
        <v>378</v>
      </c>
      <c r="I245" s="475" t="s">
        <v>421</v>
      </c>
      <c r="J245" s="475" t="s">
        <v>421</v>
      </c>
      <c r="K245" s="475" t="s">
        <v>421</v>
      </c>
      <c r="L245" s="314" t="s">
        <v>421</v>
      </c>
      <c r="M245" s="280" t="s">
        <v>421</v>
      </c>
      <c r="N245" s="502" t="s">
        <v>421</v>
      </c>
    </row>
    <row r="246" spans="1:14" ht="15">
      <c r="A246" s="477"/>
      <c r="B246" s="474" t="s">
        <v>47</v>
      </c>
      <c r="C246" s="475">
        <v>1</v>
      </c>
      <c r="D246" s="314">
        <v>27</v>
      </c>
      <c r="E246" s="280" t="s">
        <v>421</v>
      </c>
      <c r="F246" s="314" t="s">
        <v>421</v>
      </c>
      <c r="G246" s="475">
        <v>32</v>
      </c>
      <c r="H246" s="314">
        <v>4401</v>
      </c>
      <c r="I246" s="475">
        <v>2</v>
      </c>
      <c r="J246" s="475">
        <v>302</v>
      </c>
      <c r="K246" s="475">
        <v>6</v>
      </c>
      <c r="L246" s="314">
        <v>387</v>
      </c>
      <c r="M246" s="475" t="s">
        <v>421</v>
      </c>
      <c r="N246" s="314" t="s">
        <v>421</v>
      </c>
    </row>
    <row r="247" spans="1:14" ht="15">
      <c r="A247" s="478" t="s">
        <v>629</v>
      </c>
      <c r="B247" s="474" t="s">
        <v>46</v>
      </c>
      <c r="C247" s="475">
        <v>4</v>
      </c>
      <c r="D247" s="314">
        <v>177</v>
      </c>
      <c r="E247" s="475" t="s">
        <v>421</v>
      </c>
      <c r="F247" s="314" t="s">
        <v>421</v>
      </c>
      <c r="G247" s="475" t="s">
        <v>421</v>
      </c>
      <c r="H247" s="475" t="s">
        <v>421</v>
      </c>
      <c r="I247" s="475" t="s">
        <v>421</v>
      </c>
      <c r="J247" s="475" t="s">
        <v>421</v>
      </c>
      <c r="K247" s="475" t="s">
        <v>421</v>
      </c>
      <c r="L247" s="314" t="s">
        <v>421</v>
      </c>
      <c r="M247" s="280" t="s">
        <v>421</v>
      </c>
      <c r="N247" s="502" t="s">
        <v>421</v>
      </c>
    </row>
    <row r="248" spans="1:14" ht="15">
      <c r="A248" s="478" t="s">
        <v>659</v>
      </c>
      <c r="B248" s="474" t="s">
        <v>45</v>
      </c>
      <c r="C248" s="475" t="s">
        <v>421</v>
      </c>
      <c r="D248" s="314" t="s">
        <v>421</v>
      </c>
      <c r="E248" s="280" t="s">
        <v>421</v>
      </c>
      <c r="F248" s="314" t="s">
        <v>421</v>
      </c>
      <c r="G248" s="475">
        <v>4</v>
      </c>
      <c r="H248" s="314">
        <v>520</v>
      </c>
      <c r="I248" s="475" t="s">
        <v>421</v>
      </c>
      <c r="J248" s="475" t="s">
        <v>421</v>
      </c>
      <c r="K248" s="475" t="s">
        <v>421</v>
      </c>
      <c r="L248" s="314" t="s">
        <v>421</v>
      </c>
      <c r="M248" s="280" t="s">
        <v>421</v>
      </c>
      <c r="N248" s="502" t="s">
        <v>421</v>
      </c>
    </row>
    <row r="249" spans="1:14" ht="15">
      <c r="A249" s="478"/>
      <c r="B249" s="474" t="s">
        <v>46</v>
      </c>
      <c r="C249" s="475" t="s">
        <v>421</v>
      </c>
      <c r="D249" s="314" t="s">
        <v>421</v>
      </c>
      <c r="E249" s="280" t="s">
        <v>421</v>
      </c>
      <c r="F249" s="314" t="s">
        <v>421</v>
      </c>
      <c r="G249" s="475">
        <v>2</v>
      </c>
      <c r="H249" s="314">
        <v>378</v>
      </c>
      <c r="I249" s="475" t="s">
        <v>421</v>
      </c>
      <c r="J249" s="475" t="s">
        <v>421</v>
      </c>
      <c r="K249" s="475" t="s">
        <v>421</v>
      </c>
      <c r="L249" s="314" t="s">
        <v>421</v>
      </c>
      <c r="M249" s="280" t="s">
        <v>421</v>
      </c>
      <c r="N249" s="502" t="s">
        <v>421</v>
      </c>
    </row>
    <row r="250" spans="1:14" ht="15">
      <c r="A250" s="478"/>
      <c r="B250" s="474" t="s">
        <v>47</v>
      </c>
      <c r="C250" s="475" t="s">
        <v>421</v>
      </c>
      <c r="D250" s="314" t="s">
        <v>421</v>
      </c>
      <c r="E250" s="280" t="s">
        <v>421</v>
      </c>
      <c r="F250" s="314" t="s">
        <v>421</v>
      </c>
      <c r="G250" s="475">
        <v>2</v>
      </c>
      <c r="H250" s="314">
        <v>142</v>
      </c>
      <c r="I250" s="475" t="s">
        <v>421</v>
      </c>
      <c r="J250" s="475" t="s">
        <v>421</v>
      </c>
      <c r="K250" s="475" t="s">
        <v>421</v>
      </c>
      <c r="L250" s="314" t="s">
        <v>421</v>
      </c>
      <c r="M250" s="280" t="s">
        <v>421</v>
      </c>
      <c r="N250" s="502" t="s">
        <v>421</v>
      </c>
    </row>
    <row r="251" spans="1:14" ht="15">
      <c r="A251" s="478" t="s">
        <v>754</v>
      </c>
      <c r="B251" s="474" t="s">
        <v>47</v>
      </c>
      <c r="C251" s="475" t="s">
        <v>421</v>
      </c>
      <c r="D251" s="314" t="s">
        <v>421</v>
      </c>
      <c r="E251" s="280" t="s">
        <v>421</v>
      </c>
      <c r="F251" s="314" t="s">
        <v>421</v>
      </c>
      <c r="G251" s="475">
        <v>2</v>
      </c>
      <c r="H251" s="314">
        <v>222</v>
      </c>
      <c r="I251" s="475">
        <v>1</v>
      </c>
      <c r="J251" s="475">
        <v>179</v>
      </c>
      <c r="K251" s="475" t="s">
        <v>421</v>
      </c>
      <c r="L251" s="314" t="s">
        <v>421</v>
      </c>
      <c r="M251" s="280" t="s">
        <v>421</v>
      </c>
      <c r="N251" s="502" t="s">
        <v>421</v>
      </c>
    </row>
    <row r="252" spans="1:14" ht="15">
      <c r="A252" s="478" t="s">
        <v>755</v>
      </c>
      <c r="B252" s="474" t="s">
        <v>47</v>
      </c>
      <c r="C252" s="475" t="s">
        <v>421</v>
      </c>
      <c r="D252" s="314" t="s">
        <v>421</v>
      </c>
      <c r="E252" s="280" t="s">
        <v>421</v>
      </c>
      <c r="F252" s="314" t="s">
        <v>421</v>
      </c>
      <c r="G252" s="475">
        <v>7</v>
      </c>
      <c r="H252" s="314">
        <v>597</v>
      </c>
      <c r="I252" s="475" t="s">
        <v>421</v>
      </c>
      <c r="J252" s="475" t="s">
        <v>421</v>
      </c>
      <c r="K252" s="475" t="s">
        <v>421</v>
      </c>
      <c r="L252" s="314" t="s">
        <v>421</v>
      </c>
      <c r="M252" s="280" t="s">
        <v>421</v>
      </c>
      <c r="N252" s="502" t="s">
        <v>421</v>
      </c>
    </row>
    <row r="253" spans="1:14" ht="15">
      <c r="A253" s="478" t="s">
        <v>629</v>
      </c>
      <c r="B253" s="474" t="s">
        <v>47</v>
      </c>
      <c r="C253" s="475">
        <v>1</v>
      </c>
      <c r="D253" s="314">
        <v>27</v>
      </c>
      <c r="E253" s="280" t="s">
        <v>421</v>
      </c>
      <c r="F253" s="314" t="s">
        <v>421</v>
      </c>
      <c r="G253" s="475">
        <v>3</v>
      </c>
      <c r="H253" s="314">
        <v>369</v>
      </c>
      <c r="I253" s="475" t="s">
        <v>421</v>
      </c>
      <c r="J253" s="475" t="s">
        <v>421</v>
      </c>
      <c r="K253" s="475">
        <v>3</v>
      </c>
      <c r="L253" s="314">
        <v>140</v>
      </c>
      <c r="M253" s="280" t="s">
        <v>421</v>
      </c>
      <c r="N253" s="502" t="s">
        <v>421</v>
      </c>
    </row>
    <row r="254" spans="1:14" ht="15">
      <c r="A254" s="478" t="s">
        <v>756</v>
      </c>
      <c r="B254" s="474" t="s">
        <v>47</v>
      </c>
      <c r="C254" s="475" t="s">
        <v>421</v>
      </c>
      <c r="D254" s="314" t="s">
        <v>421</v>
      </c>
      <c r="E254" s="280" t="s">
        <v>421</v>
      </c>
      <c r="F254" s="314" t="s">
        <v>421</v>
      </c>
      <c r="G254" s="475">
        <v>6</v>
      </c>
      <c r="H254" s="314">
        <v>475</v>
      </c>
      <c r="I254" s="475" t="s">
        <v>421</v>
      </c>
      <c r="J254" s="475" t="s">
        <v>421</v>
      </c>
      <c r="K254" s="475" t="s">
        <v>421</v>
      </c>
      <c r="L254" s="314" t="s">
        <v>421</v>
      </c>
      <c r="M254" s="475" t="s">
        <v>421</v>
      </c>
      <c r="N254" s="314" t="s">
        <v>421</v>
      </c>
    </row>
    <row r="255" spans="1:14" ht="15">
      <c r="A255" s="478" t="s">
        <v>215</v>
      </c>
      <c r="B255" s="474" t="s">
        <v>47</v>
      </c>
      <c r="C255" s="475" t="s">
        <v>421</v>
      </c>
      <c r="D255" s="314" t="s">
        <v>421</v>
      </c>
      <c r="E255" s="280" t="s">
        <v>421</v>
      </c>
      <c r="F255" s="314" t="s">
        <v>421</v>
      </c>
      <c r="G255" s="475">
        <v>2</v>
      </c>
      <c r="H255" s="314">
        <v>296</v>
      </c>
      <c r="I255" s="475" t="s">
        <v>421</v>
      </c>
      <c r="J255" s="475" t="s">
        <v>421</v>
      </c>
      <c r="K255" s="475" t="s">
        <v>421</v>
      </c>
      <c r="L255" s="314" t="s">
        <v>421</v>
      </c>
      <c r="M255" s="475" t="s">
        <v>421</v>
      </c>
      <c r="N255" s="314" t="s">
        <v>421</v>
      </c>
    </row>
    <row r="256" spans="1:14" ht="15">
      <c r="A256" s="478" t="s">
        <v>757</v>
      </c>
      <c r="B256" s="474" t="s">
        <v>45</v>
      </c>
      <c r="C256" s="475" t="s">
        <v>421</v>
      </c>
      <c r="D256" s="314" t="s">
        <v>421</v>
      </c>
      <c r="E256" s="280" t="s">
        <v>421</v>
      </c>
      <c r="F256" s="314" t="s">
        <v>421</v>
      </c>
      <c r="G256" s="475">
        <v>4</v>
      </c>
      <c r="H256" s="314">
        <v>1631</v>
      </c>
      <c r="I256" s="475">
        <v>1</v>
      </c>
      <c r="J256" s="475">
        <v>123</v>
      </c>
      <c r="K256" s="475">
        <v>1</v>
      </c>
      <c r="L256" s="314">
        <v>47</v>
      </c>
      <c r="M256" s="280" t="s">
        <v>421</v>
      </c>
      <c r="N256" s="502" t="s">
        <v>421</v>
      </c>
    </row>
    <row r="257" spans="1:14" ht="15">
      <c r="A257" s="478"/>
      <c r="B257" s="474" t="s">
        <v>47</v>
      </c>
      <c r="C257" s="475" t="s">
        <v>421</v>
      </c>
      <c r="D257" s="314" t="s">
        <v>421</v>
      </c>
      <c r="E257" s="280" t="s">
        <v>421</v>
      </c>
      <c r="F257" s="314" t="s">
        <v>421</v>
      </c>
      <c r="G257" s="475">
        <v>4</v>
      </c>
      <c r="H257" s="314">
        <v>1631</v>
      </c>
      <c r="I257" s="475">
        <v>1</v>
      </c>
      <c r="J257" s="475">
        <v>123</v>
      </c>
      <c r="K257" s="475">
        <v>1</v>
      </c>
      <c r="L257" s="314">
        <v>47</v>
      </c>
      <c r="M257" s="280" t="s">
        <v>421</v>
      </c>
      <c r="N257" s="502" t="s">
        <v>421</v>
      </c>
    </row>
    <row r="258" spans="1:14" ht="15">
      <c r="A258" s="478" t="s">
        <v>758</v>
      </c>
      <c r="B258" s="474" t="s">
        <v>47</v>
      </c>
      <c r="C258" s="475" t="s">
        <v>421</v>
      </c>
      <c r="D258" s="314" t="s">
        <v>421</v>
      </c>
      <c r="E258" s="280" t="s">
        <v>421</v>
      </c>
      <c r="F258" s="314" t="s">
        <v>421</v>
      </c>
      <c r="G258" s="475">
        <v>3</v>
      </c>
      <c r="H258" s="314">
        <v>126</v>
      </c>
      <c r="I258" s="475" t="s">
        <v>421</v>
      </c>
      <c r="J258" s="475" t="s">
        <v>421</v>
      </c>
      <c r="K258" s="475">
        <v>1</v>
      </c>
      <c r="L258" s="314">
        <v>129</v>
      </c>
      <c r="M258" s="280" t="s">
        <v>421</v>
      </c>
      <c r="N258" s="502" t="s">
        <v>421</v>
      </c>
    </row>
    <row r="259" spans="1:14" ht="15">
      <c r="A259" s="478" t="s">
        <v>218</v>
      </c>
      <c r="B259" s="474" t="s">
        <v>47</v>
      </c>
      <c r="C259" s="475" t="s">
        <v>421</v>
      </c>
      <c r="D259" s="314" t="s">
        <v>421</v>
      </c>
      <c r="E259" s="280" t="s">
        <v>421</v>
      </c>
      <c r="F259" s="314" t="s">
        <v>421</v>
      </c>
      <c r="G259" s="475">
        <v>3</v>
      </c>
      <c r="H259" s="314">
        <v>543</v>
      </c>
      <c r="I259" s="475" t="s">
        <v>421</v>
      </c>
      <c r="J259" s="475" t="s">
        <v>421</v>
      </c>
      <c r="K259" s="475">
        <v>1</v>
      </c>
      <c r="L259" s="314">
        <v>71</v>
      </c>
      <c r="M259" s="280" t="s">
        <v>421</v>
      </c>
      <c r="N259" s="502" t="s">
        <v>421</v>
      </c>
    </row>
    <row r="260" spans="1:14" ht="21" customHeight="1">
      <c r="A260" s="479" t="s">
        <v>219</v>
      </c>
      <c r="B260" s="474" t="s">
        <v>45</v>
      </c>
      <c r="C260" s="475">
        <v>9</v>
      </c>
      <c r="D260" s="314">
        <v>726</v>
      </c>
      <c r="E260" s="475" t="s">
        <v>421</v>
      </c>
      <c r="F260" s="314" t="s">
        <v>421</v>
      </c>
      <c r="G260" s="475">
        <v>46</v>
      </c>
      <c r="H260" s="314">
        <v>15787</v>
      </c>
      <c r="I260" s="475">
        <v>4</v>
      </c>
      <c r="J260" s="314">
        <v>1649</v>
      </c>
      <c r="K260" s="475">
        <v>9</v>
      </c>
      <c r="L260" s="314">
        <v>386</v>
      </c>
      <c r="M260" s="475" t="s">
        <v>421</v>
      </c>
      <c r="N260" s="314" t="s">
        <v>421</v>
      </c>
    </row>
    <row r="261" spans="1:14" ht="15">
      <c r="A261" s="477"/>
      <c r="B261" s="474" t="s">
        <v>46</v>
      </c>
      <c r="C261" s="475">
        <v>3</v>
      </c>
      <c r="D261" s="314">
        <v>288</v>
      </c>
      <c r="E261" s="280" t="s">
        <v>421</v>
      </c>
      <c r="F261" s="314" t="s">
        <v>421</v>
      </c>
      <c r="G261" s="280">
        <v>11</v>
      </c>
      <c r="H261" s="280">
        <v>1871</v>
      </c>
      <c r="I261" s="280" t="s">
        <v>421</v>
      </c>
      <c r="J261" s="280" t="s">
        <v>421</v>
      </c>
      <c r="K261" s="475">
        <v>4</v>
      </c>
      <c r="L261" s="314">
        <v>196</v>
      </c>
      <c r="M261" s="280" t="s">
        <v>421</v>
      </c>
      <c r="N261" s="502" t="s">
        <v>421</v>
      </c>
    </row>
    <row r="262" spans="1:14" ht="15">
      <c r="A262" s="477"/>
      <c r="B262" s="474" t="s">
        <v>47</v>
      </c>
      <c r="C262" s="475">
        <v>6</v>
      </c>
      <c r="D262" s="314">
        <v>438</v>
      </c>
      <c r="E262" s="475" t="s">
        <v>421</v>
      </c>
      <c r="F262" s="314" t="s">
        <v>421</v>
      </c>
      <c r="G262" s="475">
        <v>35</v>
      </c>
      <c r="H262" s="314">
        <v>13916</v>
      </c>
      <c r="I262" s="475">
        <v>4</v>
      </c>
      <c r="J262" s="314">
        <v>1649</v>
      </c>
      <c r="K262" s="475">
        <v>5</v>
      </c>
      <c r="L262" s="314">
        <v>190</v>
      </c>
      <c r="M262" s="475" t="s">
        <v>421</v>
      </c>
      <c r="N262" s="314" t="s">
        <v>421</v>
      </c>
    </row>
    <row r="263" spans="1:14" ht="15">
      <c r="A263" s="478" t="s">
        <v>630</v>
      </c>
      <c r="B263" s="474" t="s">
        <v>46</v>
      </c>
      <c r="C263" s="475">
        <v>3</v>
      </c>
      <c r="D263" s="314">
        <v>288</v>
      </c>
      <c r="E263" s="280" t="s">
        <v>421</v>
      </c>
      <c r="F263" s="314" t="s">
        <v>421</v>
      </c>
      <c r="G263" s="280">
        <v>8</v>
      </c>
      <c r="H263" s="280">
        <v>566</v>
      </c>
      <c r="I263" s="280" t="s">
        <v>421</v>
      </c>
      <c r="J263" s="280" t="s">
        <v>421</v>
      </c>
      <c r="K263" s="475">
        <v>4</v>
      </c>
      <c r="L263" s="314">
        <v>196</v>
      </c>
      <c r="M263" s="280" t="s">
        <v>421</v>
      </c>
      <c r="N263" s="502" t="s">
        <v>421</v>
      </c>
    </row>
    <row r="264" spans="1:14" ht="15">
      <c r="A264" s="478" t="s">
        <v>759</v>
      </c>
      <c r="B264" s="474" t="s">
        <v>46</v>
      </c>
      <c r="C264" s="475" t="s">
        <v>421</v>
      </c>
      <c r="D264" s="314" t="s">
        <v>421</v>
      </c>
      <c r="E264" s="280" t="s">
        <v>421</v>
      </c>
      <c r="F264" s="314" t="s">
        <v>421</v>
      </c>
      <c r="G264" s="280">
        <v>3</v>
      </c>
      <c r="H264" s="280">
        <v>1305</v>
      </c>
      <c r="I264" s="280" t="s">
        <v>421</v>
      </c>
      <c r="J264" s="280" t="s">
        <v>421</v>
      </c>
      <c r="K264" s="280" t="s">
        <v>421</v>
      </c>
      <c r="L264" s="280" t="s">
        <v>421</v>
      </c>
      <c r="M264" s="280" t="s">
        <v>421</v>
      </c>
      <c r="N264" s="502" t="s">
        <v>421</v>
      </c>
    </row>
    <row r="265" spans="1:14" ht="15">
      <c r="A265" s="478" t="s">
        <v>760</v>
      </c>
      <c r="B265" s="474" t="s">
        <v>47</v>
      </c>
      <c r="C265" s="475" t="s">
        <v>421</v>
      </c>
      <c r="D265" s="314" t="s">
        <v>421</v>
      </c>
      <c r="E265" s="280" t="s">
        <v>421</v>
      </c>
      <c r="F265" s="314" t="s">
        <v>421</v>
      </c>
      <c r="G265" s="475">
        <v>5</v>
      </c>
      <c r="H265" s="314">
        <v>1189</v>
      </c>
      <c r="I265" s="475" t="s">
        <v>421</v>
      </c>
      <c r="J265" s="475" t="s">
        <v>421</v>
      </c>
      <c r="K265" s="475" t="s">
        <v>421</v>
      </c>
      <c r="L265" s="314" t="s">
        <v>421</v>
      </c>
      <c r="M265" s="280" t="s">
        <v>421</v>
      </c>
      <c r="N265" s="502" t="s">
        <v>421</v>
      </c>
    </row>
    <row r="266" spans="1:14" ht="15">
      <c r="A266" s="478" t="s">
        <v>222</v>
      </c>
      <c r="B266" s="474" t="s">
        <v>47</v>
      </c>
      <c r="C266" s="475" t="s">
        <v>421</v>
      </c>
      <c r="D266" s="314" t="s">
        <v>421</v>
      </c>
      <c r="E266" s="280" t="s">
        <v>421</v>
      </c>
      <c r="F266" s="314" t="s">
        <v>421</v>
      </c>
      <c r="G266" s="475">
        <v>2</v>
      </c>
      <c r="H266" s="314">
        <v>135</v>
      </c>
      <c r="I266" s="475" t="s">
        <v>421</v>
      </c>
      <c r="J266" s="314" t="s">
        <v>421</v>
      </c>
      <c r="K266" s="475" t="s">
        <v>421</v>
      </c>
      <c r="L266" s="314" t="s">
        <v>421</v>
      </c>
      <c r="M266" s="475" t="s">
        <v>421</v>
      </c>
      <c r="N266" s="314" t="s">
        <v>421</v>
      </c>
    </row>
    <row r="267" spans="1:14" ht="15">
      <c r="A267" s="478" t="s">
        <v>220</v>
      </c>
      <c r="B267" s="474" t="s">
        <v>47</v>
      </c>
      <c r="C267" s="475">
        <v>4</v>
      </c>
      <c r="D267" s="314">
        <v>348</v>
      </c>
      <c r="E267" s="280" t="s">
        <v>421</v>
      </c>
      <c r="F267" s="314" t="s">
        <v>421</v>
      </c>
      <c r="G267" s="475">
        <v>8</v>
      </c>
      <c r="H267" s="314">
        <v>4255</v>
      </c>
      <c r="I267" s="475" t="s">
        <v>421</v>
      </c>
      <c r="J267" s="475" t="s">
        <v>421</v>
      </c>
      <c r="K267" s="475">
        <v>3</v>
      </c>
      <c r="L267" s="314">
        <v>117</v>
      </c>
      <c r="M267" s="280" t="s">
        <v>421</v>
      </c>
      <c r="N267" s="502" t="s">
        <v>421</v>
      </c>
    </row>
    <row r="268" spans="1:14" ht="15">
      <c r="A268" s="478" t="s">
        <v>761</v>
      </c>
      <c r="B268" s="474" t="s">
        <v>47</v>
      </c>
      <c r="C268" s="475" t="s">
        <v>421</v>
      </c>
      <c r="D268" s="314" t="s">
        <v>421</v>
      </c>
      <c r="E268" s="280" t="s">
        <v>421</v>
      </c>
      <c r="F268" s="314" t="s">
        <v>421</v>
      </c>
      <c r="G268" s="280">
        <v>3</v>
      </c>
      <c r="H268" s="280">
        <v>346</v>
      </c>
      <c r="I268" s="475" t="s">
        <v>421</v>
      </c>
      <c r="J268" s="314" t="s">
        <v>421</v>
      </c>
      <c r="K268" s="475" t="s">
        <v>421</v>
      </c>
      <c r="L268" s="314" t="s">
        <v>421</v>
      </c>
      <c r="M268" s="280" t="s">
        <v>421</v>
      </c>
      <c r="N268" s="502" t="s">
        <v>421</v>
      </c>
    </row>
    <row r="269" spans="1:14" ht="15">
      <c r="A269" s="478" t="s">
        <v>762</v>
      </c>
      <c r="B269" s="474" t="s">
        <v>47</v>
      </c>
      <c r="C269" s="475">
        <v>2</v>
      </c>
      <c r="D269" s="314">
        <v>90</v>
      </c>
      <c r="E269" s="475" t="s">
        <v>421</v>
      </c>
      <c r="F269" s="314" t="s">
        <v>421</v>
      </c>
      <c r="G269" s="475">
        <v>7</v>
      </c>
      <c r="H269" s="314">
        <v>1937</v>
      </c>
      <c r="I269" s="475">
        <v>1</v>
      </c>
      <c r="J269" s="314">
        <v>1151</v>
      </c>
      <c r="K269" s="475">
        <v>1</v>
      </c>
      <c r="L269" s="314">
        <v>49</v>
      </c>
      <c r="M269" s="280" t="s">
        <v>421</v>
      </c>
      <c r="N269" s="502" t="s">
        <v>421</v>
      </c>
    </row>
    <row r="270" spans="1:14" ht="15">
      <c r="A270" s="478" t="s">
        <v>759</v>
      </c>
      <c r="B270" s="474" t="s">
        <v>47</v>
      </c>
      <c r="C270" s="475" t="s">
        <v>421</v>
      </c>
      <c r="D270" s="314" t="s">
        <v>421</v>
      </c>
      <c r="E270" s="280" t="s">
        <v>421</v>
      </c>
      <c r="F270" s="314" t="s">
        <v>421</v>
      </c>
      <c r="G270" s="475" t="s">
        <v>421</v>
      </c>
      <c r="H270" s="314" t="s">
        <v>421</v>
      </c>
      <c r="I270" s="475" t="s">
        <v>421</v>
      </c>
      <c r="J270" s="475" t="s">
        <v>421</v>
      </c>
      <c r="K270" s="475">
        <v>1</v>
      </c>
      <c r="L270" s="314">
        <v>24</v>
      </c>
      <c r="M270" s="280" t="s">
        <v>421</v>
      </c>
      <c r="N270" s="502" t="s">
        <v>421</v>
      </c>
    </row>
    <row r="271" spans="1:14" ht="15">
      <c r="A271" s="478" t="s">
        <v>632</v>
      </c>
      <c r="B271" s="474" t="s">
        <v>47</v>
      </c>
      <c r="C271" s="475" t="s">
        <v>421</v>
      </c>
      <c r="D271" s="314" t="s">
        <v>421</v>
      </c>
      <c r="E271" s="280" t="s">
        <v>421</v>
      </c>
      <c r="F271" s="314" t="s">
        <v>421</v>
      </c>
      <c r="G271" s="280">
        <v>5</v>
      </c>
      <c r="H271" s="280">
        <v>3712</v>
      </c>
      <c r="I271" s="475">
        <v>1</v>
      </c>
      <c r="J271" s="314">
        <v>108</v>
      </c>
      <c r="K271" s="475" t="s">
        <v>421</v>
      </c>
      <c r="L271" s="314" t="s">
        <v>421</v>
      </c>
      <c r="M271" s="280" t="s">
        <v>421</v>
      </c>
      <c r="N271" s="502" t="s">
        <v>421</v>
      </c>
    </row>
    <row r="272" spans="1:14" ht="15">
      <c r="A272" s="478" t="s">
        <v>763</v>
      </c>
      <c r="B272" s="474" t="s">
        <v>47</v>
      </c>
      <c r="C272" s="475" t="s">
        <v>421</v>
      </c>
      <c r="D272" s="314" t="s">
        <v>421</v>
      </c>
      <c r="E272" s="280" t="s">
        <v>421</v>
      </c>
      <c r="F272" s="314" t="s">
        <v>421</v>
      </c>
      <c r="G272" s="280">
        <v>1</v>
      </c>
      <c r="H272" s="280">
        <v>210</v>
      </c>
      <c r="I272" s="280">
        <v>1</v>
      </c>
      <c r="J272" s="280">
        <v>261</v>
      </c>
      <c r="K272" s="280" t="s">
        <v>421</v>
      </c>
      <c r="L272" s="280" t="s">
        <v>421</v>
      </c>
      <c r="M272" s="280" t="s">
        <v>421</v>
      </c>
      <c r="N272" s="502" t="s">
        <v>421</v>
      </c>
    </row>
    <row r="273" spans="1:14" ht="15">
      <c r="A273" s="478" t="s">
        <v>764</v>
      </c>
      <c r="B273" s="474" t="s">
        <v>47</v>
      </c>
      <c r="C273" s="475" t="s">
        <v>421</v>
      </c>
      <c r="D273" s="314" t="s">
        <v>421</v>
      </c>
      <c r="E273" s="280" t="s">
        <v>421</v>
      </c>
      <c r="F273" s="314" t="s">
        <v>421</v>
      </c>
      <c r="G273" s="475">
        <v>4</v>
      </c>
      <c r="H273" s="314">
        <v>2132</v>
      </c>
      <c r="I273" s="475">
        <v>1</v>
      </c>
      <c r="J273" s="314">
        <v>129</v>
      </c>
      <c r="K273" s="475" t="s">
        <v>421</v>
      </c>
      <c r="L273" s="314" t="s">
        <v>421</v>
      </c>
      <c r="M273" s="475" t="s">
        <v>421</v>
      </c>
      <c r="N273" s="314" t="s">
        <v>421</v>
      </c>
    </row>
    <row r="274" spans="1:14" ht="21" customHeight="1">
      <c r="A274" s="479" t="s">
        <v>228</v>
      </c>
      <c r="B274" s="474" t="s">
        <v>45</v>
      </c>
      <c r="C274" s="475">
        <v>4</v>
      </c>
      <c r="D274" s="314">
        <v>204</v>
      </c>
      <c r="E274" s="475" t="s">
        <v>421</v>
      </c>
      <c r="F274" s="314" t="s">
        <v>421</v>
      </c>
      <c r="G274" s="475">
        <v>50</v>
      </c>
      <c r="H274" s="314">
        <v>14649</v>
      </c>
      <c r="I274" s="475">
        <v>6</v>
      </c>
      <c r="J274" s="314">
        <v>1274</v>
      </c>
      <c r="K274" s="475">
        <v>3</v>
      </c>
      <c r="L274" s="314">
        <v>109</v>
      </c>
      <c r="M274" s="280">
        <v>1</v>
      </c>
      <c r="N274" s="502">
        <v>169</v>
      </c>
    </row>
    <row r="275" spans="1:14" ht="15">
      <c r="A275" s="477"/>
      <c r="B275" s="474" t="s">
        <v>46</v>
      </c>
      <c r="C275" s="475">
        <v>2</v>
      </c>
      <c r="D275" s="314">
        <v>42</v>
      </c>
      <c r="E275" s="280" t="s">
        <v>421</v>
      </c>
      <c r="F275" s="314" t="s">
        <v>421</v>
      </c>
      <c r="G275" s="280">
        <v>1</v>
      </c>
      <c r="H275" s="280">
        <v>77</v>
      </c>
      <c r="I275" s="280" t="s">
        <v>421</v>
      </c>
      <c r="J275" s="280" t="s">
        <v>421</v>
      </c>
      <c r="K275" s="280">
        <v>3</v>
      </c>
      <c r="L275" s="280">
        <v>109</v>
      </c>
      <c r="M275" s="280">
        <v>1</v>
      </c>
      <c r="N275" s="502">
        <v>169</v>
      </c>
    </row>
    <row r="276" spans="1:14" ht="15">
      <c r="A276" s="477"/>
      <c r="B276" s="474" t="s">
        <v>47</v>
      </c>
      <c r="C276" s="475">
        <v>2</v>
      </c>
      <c r="D276" s="314">
        <v>162</v>
      </c>
      <c r="E276" s="475" t="s">
        <v>421</v>
      </c>
      <c r="F276" s="314" t="s">
        <v>421</v>
      </c>
      <c r="G276" s="475">
        <v>49</v>
      </c>
      <c r="H276" s="314">
        <v>14572</v>
      </c>
      <c r="I276" s="475">
        <v>6</v>
      </c>
      <c r="J276" s="314">
        <v>1274</v>
      </c>
      <c r="K276" s="475" t="s">
        <v>421</v>
      </c>
      <c r="L276" s="314" t="s">
        <v>421</v>
      </c>
      <c r="M276" s="280" t="s">
        <v>421</v>
      </c>
      <c r="N276" s="502" t="s">
        <v>421</v>
      </c>
    </row>
    <row r="277" spans="1:14" ht="15">
      <c r="A277" s="478" t="s">
        <v>765</v>
      </c>
      <c r="B277" s="474" t="s">
        <v>47</v>
      </c>
      <c r="C277" s="475">
        <v>2</v>
      </c>
      <c r="D277" s="314">
        <v>162</v>
      </c>
      <c r="E277" s="280" t="s">
        <v>421</v>
      </c>
      <c r="F277" s="314" t="s">
        <v>421</v>
      </c>
      <c r="G277" s="475">
        <v>8</v>
      </c>
      <c r="H277" s="314">
        <v>1548</v>
      </c>
      <c r="I277" s="475">
        <v>1</v>
      </c>
      <c r="J277" s="475">
        <v>157</v>
      </c>
      <c r="K277" s="475" t="s">
        <v>421</v>
      </c>
      <c r="L277" s="314" t="s">
        <v>421</v>
      </c>
      <c r="M277" s="280" t="s">
        <v>421</v>
      </c>
      <c r="N277" s="502" t="s">
        <v>421</v>
      </c>
    </row>
    <row r="278" spans="1:14" ht="15">
      <c r="A278" s="478" t="s">
        <v>633</v>
      </c>
      <c r="B278" s="474" t="s">
        <v>47</v>
      </c>
      <c r="C278" s="475" t="s">
        <v>421</v>
      </c>
      <c r="D278" s="314" t="s">
        <v>421</v>
      </c>
      <c r="E278" s="475" t="s">
        <v>421</v>
      </c>
      <c r="F278" s="314" t="s">
        <v>421</v>
      </c>
      <c r="G278" s="475">
        <v>10</v>
      </c>
      <c r="H278" s="314">
        <v>4054</v>
      </c>
      <c r="I278" s="475">
        <v>1</v>
      </c>
      <c r="J278" s="314">
        <v>239</v>
      </c>
      <c r="K278" s="475" t="s">
        <v>421</v>
      </c>
      <c r="L278" s="314" t="s">
        <v>421</v>
      </c>
      <c r="M278" s="280" t="s">
        <v>421</v>
      </c>
      <c r="N278" s="502" t="s">
        <v>421</v>
      </c>
    </row>
    <row r="279" spans="1:14" ht="15">
      <c r="A279" s="478" t="s">
        <v>766</v>
      </c>
      <c r="B279" s="474" t="s">
        <v>47</v>
      </c>
      <c r="C279" s="475" t="s">
        <v>421</v>
      </c>
      <c r="D279" s="314" t="s">
        <v>421</v>
      </c>
      <c r="E279" s="280" t="s">
        <v>421</v>
      </c>
      <c r="F279" s="314" t="s">
        <v>421</v>
      </c>
      <c r="G279" s="475">
        <v>5</v>
      </c>
      <c r="H279" s="314">
        <v>361</v>
      </c>
      <c r="I279" s="475" t="s">
        <v>421</v>
      </c>
      <c r="J279" s="475" t="s">
        <v>421</v>
      </c>
      <c r="K279" s="475" t="s">
        <v>421</v>
      </c>
      <c r="L279" s="314" t="s">
        <v>421</v>
      </c>
      <c r="M279" s="280" t="s">
        <v>421</v>
      </c>
      <c r="N279" s="502" t="s">
        <v>421</v>
      </c>
    </row>
    <row r="280" spans="1:14" ht="15">
      <c r="A280" s="478" t="s">
        <v>634</v>
      </c>
      <c r="B280" s="474" t="s">
        <v>47</v>
      </c>
      <c r="C280" s="475" t="s">
        <v>421</v>
      </c>
      <c r="D280" s="314" t="s">
        <v>421</v>
      </c>
      <c r="E280" s="280" t="s">
        <v>421</v>
      </c>
      <c r="F280" s="314" t="s">
        <v>421</v>
      </c>
      <c r="G280" s="475">
        <v>6</v>
      </c>
      <c r="H280" s="314">
        <v>1105</v>
      </c>
      <c r="I280" s="475">
        <v>3</v>
      </c>
      <c r="J280" s="314">
        <v>700</v>
      </c>
      <c r="K280" s="475" t="s">
        <v>421</v>
      </c>
      <c r="L280" s="314" t="s">
        <v>421</v>
      </c>
      <c r="M280" s="280" t="s">
        <v>421</v>
      </c>
      <c r="N280" s="502" t="s">
        <v>421</v>
      </c>
    </row>
    <row r="281" spans="1:14" ht="15">
      <c r="A281" s="478" t="s">
        <v>635</v>
      </c>
      <c r="B281" s="474" t="s">
        <v>45</v>
      </c>
      <c r="C281" s="475" t="s">
        <v>421</v>
      </c>
      <c r="D281" s="314" t="s">
        <v>421</v>
      </c>
      <c r="E281" s="280" t="s">
        <v>421</v>
      </c>
      <c r="F281" s="314" t="s">
        <v>421</v>
      </c>
      <c r="G281" s="475">
        <v>11</v>
      </c>
      <c r="H281" s="314">
        <v>1567</v>
      </c>
      <c r="I281" s="475">
        <v>1</v>
      </c>
      <c r="J281" s="314">
        <v>178</v>
      </c>
      <c r="K281" s="475">
        <v>2</v>
      </c>
      <c r="L281" s="314">
        <v>36</v>
      </c>
      <c r="M281" s="280" t="s">
        <v>421</v>
      </c>
      <c r="N281" s="502" t="s">
        <v>421</v>
      </c>
    </row>
    <row r="282" spans="1:14" ht="15">
      <c r="A282" s="478"/>
      <c r="B282" s="474" t="s">
        <v>46</v>
      </c>
      <c r="C282" s="475" t="s">
        <v>421</v>
      </c>
      <c r="D282" s="314" t="s">
        <v>421</v>
      </c>
      <c r="E282" s="280" t="s">
        <v>421</v>
      </c>
      <c r="F282" s="314" t="s">
        <v>421</v>
      </c>
      <c r="G282" s="475" t="s">
        <v>421</v>
      </c>
      <c r="H282" s="314" t="s">
        <v>421</v>
      </c>
      <c r="I282" s="475" t="s">
        <v>421</v>
      </c>
      <c r="J282" s="314" t="s">
        <v>421</v>
      </c>
      <c r="K282" s="475">
        <v>2</v>
      </c>
      <c r="L282" s="314">
        <v>36</v>
      </c>
      <c r="M282" s="280" t="s">
        <v>421</v>
      </c>
      <c r="N282" s="502" t="s">
        <v>421</v>
      </c>
    </row>
    <row r="283" spans="1:14" ht="15">
      <c r="A283" s="478"/>
      <c r="B283" s="474" t="s">
        <v>47</v>
      </c>
      <c r="C283" s="475" t="s">
        <v>421</v>
      </c>
      <c r="D283" s="314" t="s">
        <v>421</v>
      </c>
      <c r="E283" s="280" t="s">
        <v>421</v>
      </c>
      <c r="F283" s="314" t="s">
        <v>421</v>
      </c>
      <c r="G283" s="475">
        <v>11</v>
      </c>
      <c r="H283" s="314">
        <v>1567</v>
      </c>
      <c r="I283" s="475">
        <v>1</v>
      </c>
      <c r="J283" s="314">
        <v>178</v>
      </c>
      <c r="K283" s="475" t="s">
        <v>421</v>
      </c>
      <c r="L283" s="314" t="s">
        <v>421</v>
      </c>
      <c r="M283" s="280" t="s">
        <v>421</v>
      </c>
      <c r="N283" s="502" t="s">
        <v>421</v>
      </c>
    </row>
    <row r="284" spans="1:14" ht="15">
      <c r="A284" s="478" t="s">
        <v>636</v>
      </c>
      <c r="B284" s="474" t="s">
        <v>45</v>
      </c>
      <c r="C284" s="475">
        <v>2</v>
      </c>
      <c r="D284" s="314">
        <v>42</v>
      </c>
      <c r="E284" s="475" t="s">
        <v>421</v>
      </c>
      <c r="F284" s="314" t="s">
        <v>421</v>
      </c>
      <c r="G284" s="475">
        <v>8</v>
      </c>
      <c r="H284" s="314">
        <v>5661</v>
      </c>
      <c r="I284" s="475" t="s">
        <v>421</v>
      </c>
      <c r="J284" s="314" t="s">
        <v>421</v>
      </c>
      <c r="K284" s="475">
        <v>1</v>
      </c>
      <c r="L284" s="314">
        <v>73</v>
      </c>
      <c r="M284" s="280">
        <v>1</v>
      </c>
      <c r="N284" s="502">
        <v>169</v>
      </c>
    </row>
    <row r="285" spans="1:14" ht="15">
      <c r="A285" s="478"/>
      <c r="B285" s="474" t="s">
        <v>46</v>
      </c>
      <c r="C285" s="475">
        <v>2</v>
      </c>
      <c r="D285" s="314">
        <v>42</v>
      </c>
      <c r="E285" s="280" t="s">
        <v>421</v>
      </c>
      <c r="F285" s="314" t="s">
        <v>421</v>
      </c>
      <c r="G285" s="280">
        <v>1</v>
      </c>
      <c r="H285" s="280">
        <v>77</v>
      </c>
      <c r="I285" s="280" t="s">
        <v>421</v>
      </c>
      <c r="J285" s="280" t="s">
        <v>421</v>
      </c>
      <c r="K285" s="280">
        <v>1</v>
      </c>
      <c r="L285" s="280">
        <v>73</v>
      </c>
      <c r="M285" s="280">
        <v>1</v>
      </c>
      <c r="N285" s="502">
        <v>169</v>
      </c>
    </row>
    <row r="286" spans="1:14" ht="15">
      <c r="A286" s="478"/>
      <c r="B286" s="474" t="s">
        <v>47</v>
      </c>
      <c r="C286" s="475" t="s">
        <v>421</v>
      </c>
      <c r="D286" s="314" t="s">
        <v>421</v>
      </c>
      <c r="E286" s="475" t="s">
        <v>421</v>
      </c>
      <c r="F286" s="314" t="s">
        <v>421</v>
      </c>
      <c r="G286" s="475">
        <v>7</v>
      </c>
      <c r="H286" s="314">
        <v>5584</v>
      </c>
      <c r="I286" s="475" t="s">
        <v>421</v>
      </c>
      <c r="J286" s="314" t="s">
        <v>421</v>
      </c>
      <c r="K286" s="475" t="s">
        <v>421</v>
      </c>
      <c r="L286" s="314" t="s">
        <v>421</v>
      </c>
      <c r="M286" s="280" t="s">
        <v>421</v>
      </c>
      <c r="N286" s="502" t="s">
        <v>421</v>
      </c>
    </row>
    <row r="287" spans="1:14" ht="15">
      <c r="A287" s="478" t="s">
        <v>767</v>
      </c>
      <c r="B287" s="474" t="s">
        <v>47</v>
      </c>
      <c r="C287" s="475" t="s">
        <v>421</v>
      </c>
      <c r="D287" s="314" t="s">
        <v>421</v>
      </c>
      <c r="E287" s="280" t="s">
        <v>421</v>
      </c>
      <c r="F287" s="314" t="s">
        <v>421</v>
      </c>
      <c r="G287" s="475">
        <v>2</v>
      </c>
      <c r="H287" s="314">
        <v>353</v>
      </c>
      <c r="I287" s="475" t="s">
        <v>421</v>
      </c>
      <c r="J287" s="475" t="s">
        <v>421</v>
      </c>
      <c r="K287" s="475" t="s">
        <v>421</v>
      </c>
      <c r="L287" s="314" t="s">
        <v>421</v>
      </c>
      <c r="M287" s="280" t="s">
        <v>421</v>
      </c>
      <c r="N287" s="502" t="s">
        <v>421</v>
      </c>
    </row>
    <row r="288" spans="1:14" ht="21" customHeight="1">
      <c r="A288" s="479" t="s">
        <v>236</v>
      </c>
      <c r="B288" s="474" t="s">
        <v>45</v>
      </c>
      <c r="C288" s="475">
        <v>7</v>
      </c>
      <c r="D288" s="314">
        <v>483</v>
      </c>
      <c r="E288" s="280">
        <v>1</v>
      </c>
      <c r="F288" s="314">
        <v>61</v>
      </c>
      <c r="G288" s="475">
        <v>24</v>
      </c>
      <c r="H288" s="314">
        <v>2813</v>
      </c>
      <c r="I288" s="475">
        <v>3</v>
      </c>
      <c r="J288" s="314">
        <v>409</v>
      </c>
      <c r="K288" s="475">
        <v>1</v>
      </c>
      <c r="L288" s="314">
        <v>49</v>
      </c>
      <c r="M288" s="475" t="s">
        <v>421</v>
      </c>
      <c r="N288" s="314" t="s">
        <v>421</v>
      </c>
    </row>
    <row r="289" spans="1:14" ht="15">
      <c r="A289" s="477"/>
      <c r="B289" s="474" t="s">
        <v>46</v>
      </c>
      <c r="C289" s="475">
        <v>3</v>
      </c>
      <c r="D289" s="314">
        <v>280</v>
      </c>
      <c r="E289" s="280">
        <v>1</v>
      </c>
      <c r="F289" s="314">
        <v>61</v>
      </c>
      <c r="G289" s="475">
        <v>1</v>
      </c>
      <c r="H289" s="314">
        <v>107</v>
      </c>
      <c r="I289" s="475" t="s">
        <v>421</v>
      </c>
      <c r="J289" s="475" t="s">
        <v>421</v>
      </c>
      <c r="K289" s="475">
        <v>1</v>
      </c>
      <c r="L289" s="314">
        <v>49</v>
      </c>
      <c r="M289" s="280" t="s">
        <v>421</v>
      </c>
      <c r="N289" s="502" t="s">
        <v>421</v>
      </c>
    </row>
    <row r="290" spans="1:14" ht="15">
      <c r="A290" s="477"/>
      <c r="B290" s="474" t="s">
        <v>47</v>
      </c>
      <c r="C290" s="475">
        <v>4</v>
      </c>
      <c r="D290" s="314">
        <v>203</v>
      </c>
      <c r="E290" s="280" t="s">
        <v>421</v>
      </c>
      <c r="F290" s="314" t="s">
        <v>421</v>
      </c>
      <c r="G290" s="475">
        <v>23</v>
      </c>
      <c r="H290" s="314">
        <v>2706</v>
      </c>
      <c r="I290" s="475">
        <v>3</v>
      </c>
      <c r="J290" s="314">
        <v>409</v>
      </c>
      <c r="K290" s="475" t="s">
        <v>421</v>
      </c>
      <c r="L290" s="314" t="s">
        <v>421</v>
      </c>
      <c r="M290" s="475" t="s">
        <v>421</v>
      </c>
      <c r="N290" s="314" t="s">
        <v>421</v>
      </c>
    </row>
    <row r="291" spans="1:14" ht="15">
      <c r="A291" s="478" t="s">
        <v>637</v>
      </c>
      <c r="B291" s="474" t="s">
        <v>46</v>
      </c>
      <c r="C291" s="475">
        <v>3</v>
      </c>
      <c r="D291" s="314">
        <v>280</v>
      </c>
      <c r="E291" s="280">
        <v>1</v>
      </c>
      <c r="F291" s="314">
        <v>61</v>
      </c>
      <c r="G291" s="475" t="s">
        <v>421</v>
      </c>
      <c r="H291" s="314" t="s">
        <v>421</v>
      </c>
      <c r="I291" s="475" t="s">
        <v>421</v>
      </c>
      <c r="J291" s="475" t="s">
        <v>421</v>
      </c>
      <c r="K291" s="475">
        <v>1</v>
      </c>
      <c r="L291" s="314">
        <v>49</v>
      </c>
      <c r="M291" s="280" t="s">
        <v>421</v>
      </c>
      <c r="N291" s="502" t="s">
        <v>421</v>
      </c>
    </row>
    <row r="292" spans="1:14" ht="15">
      <c r="A292" s="478" t="s">
        <v>638</v>
      </c>
      <c r="B292" s="474" t="s">
        <v>47</v>
      </c>
      <c r="C292" s="475" t="s">
        <v>421</v>
      </c>
      <c r="D292" s="314" t="s">
        <v>421</v>
      </c>
      <c r="E292" s="280" t="s">
        <v>421</v>
      </c>
      <c r="F292" s="314" t="s">
        <v>421</v>
      </c>
      <c r="G292" s="475">
        <v>4</v>
      </c>
      <c r="H292" s="314">
        <v>430</v>
      </c>
      <c r="I292" s="475" t="s">
        <v>421</v>
      </c>
      <c r="J292" s="475" t="s">
        <v>421</v>
      </c>
      <c r="K292" s="475" t="s">
        <v>421</v>
      </c>
      <c r="L292" s="314" t="s">
        <v>421</v>
      </c>
      <c r="M292" s="280" t="s">
        <v>421</v>
      </c>
      <c r="N292" s="502" t="s">
        <v>421</v>
      </c>
    </row>
    <row r="293" spans="1:14" ht="15">
      <c r="A293" s="478" t="s">
        <v>639</v>
      </c>
      <c r="B293" s="474" t="s">
        <v>45</v>
      </c>
      <c r="C293" s="475" t="s">
        <v>421</v>
      </c>
      <c r="D293" s="314" t="s">
        <v>421</v>
      </c>
      <c r="E293" s="280" t="s">
        <v>421</v>
      </c>
      <c r="F293" s="314" t="s">
        <v>421</v>
      </c>
      <c r="G293" s="475">
        <v>5</v>
      </c>
      <c r="H293" s="314">
        <v>607</v>
      </c>
      <c r="I293" s="475" t="s">
        <v>421</v>
      </c>
      <c r="J293" s="475" t="s">
        <v>421</v>
      </c>
      <c r="K293" s="475" t="s">
        <v>421</v>
      </c>
      <c r="L293" s="314" t="s">
        <v>421</v>
      </c>
      <c r="M293" s="280" t="s">
        <v>421</v>
      </c>
      <c r="N293" s="502" t="s">
        <v>421</v>
      </c>
    </row>
    <row r="294" spans="1:14" ht="15">
      <c r="A294" s="478"/>
      <c r="B294" s="474" t="s">
        <v>46</v>
      </c>
      <c r="C294" s="475" t="s">
        <v>421</v>
      </c>
      <c r="D294" s="314" t="s">
        <v>421</v>
      </c>
      <c r="E294" s="280" t="s">
        <v>421</v>
      </c>
      <c r="F294" s="314" t="s">
        <v>421</v>
      </c>
      <c r="G294" s="475">
        <v>1</v>
      </c>
      <c r="H294" s="314">
        <v>107</v>
      </c>
      <c r="I294" s="475" t="s">
        <v>421</v>
      </c>
      <c r="J294" s="475" t="s">
        <v>421</v>
      </c>
      <c r="K294" s="475" t="s">
        <v>421</v>
      </c>
      <c r="L294" s="314" t="s">
        <v>421</v>
      </c>
      <c r="M294" s="280" t="s">
        <v>421</v>
      </c>
      <c r="N294" s="502" t="s">
        <v>421</v>
      </c>
    </row>
    <row r="295" spans="1:14" ht="15">
      <c r="A295" s="478"/>
      <c r="B295" s="474" t="s">
        <v>47</v>
      </c>
      <c r="C295" s="475" t="s">
        <v>421</v>
      </c>
      <c r="D295" s="314" t="s">
        <v>421</v>
      </c>
      <c r="E295" s="280" t="s">
        <v>421</v>
      </c>
      <c r="F295" s="314" t="s">
        <v>421</v>
      </c>
      <c r="G295" s="475">
        <v>4</v>
      </c>
      <c r="H295" s="314">
        <v>500</v>
      </c>
      <c r="I295" s="475" t="s">
        <v>421</v>
      </c>
      <c r="J295" s="475" t="s">
        <v>421</v>
      </c>
      <c r="K295" s="475" t="s">
        <v>421</v>
      </c>
      <c r="L295" s="314" t="s">
        <v>421</v>
      </c>
      <c r="M295" s="280" t="s">
        <v>421</v>
      </c>
      <c r="N295" s="502" t="s">
        <v>421</v>
      </c>
    </row>
    <row r="296" spans="1:14" ht="15">
      <c r="A296" s="478" t="s">
        <v>640</v>
      </c>
      <c r="B296" s="474" t="s">
        <v>47</v>
      </c>
      <c r="C296" s="475" t="s">
        <v>421</v>
      </c>
      <c r="D296" s="314" t="s">
        <v>421</v>
      </c>
      <c r="E296" s="280" t="s">
        <v>421</v>
      </c>
      <c r="F296" s="314" t="s">
        <v>421</v>
      </c>
      <c r="G296" s="475">
        <v>1</v>
      </c>
      <c r="H296" s="314">
        <v>52</v>
      </c>
      <c r="I296" s="475" t="s">
        <v>421</v>
      </c>
      <c r="J296" s="475" t="s">
        <v>421</v>
      </c>
      <c r="K296" s="475" t="s">
        <v>421</v>
      </c>
      <c r="L296" s="314" t="s">
        <v>421</v>
      </c>
      <c r="M296" s="475" t="s">
        <v>421</v>
      </c>
      <c r="N296" s="314" t="s">
        <v>421</v>
      </c>
    </row>
    <row r="297" spans="1:14" ht="15">
      <c r="A297" s="478" t="s">
        <v>768</v>
      </c>
      <c r="B297" s="474" t="s">
        <v>47</v>
      </c>
      <c r="C297" s="475">
        <v>1</v>
      </c>
      <c r="D297" s="314">
        <v>52</v>
      </c>
      <c r="E297" s="280" t="s">
        <v>421</v>
      </c>
      <c r="F297" s="314" t="s">
        <v>421</v>
      </c>
      <c r="G297" s="280">
        <v>4</v>
      </c>
      <c r="H297" s="280">
        <v>724</v>
      </c>
      <c r="I297" s="280" t="s">
        <v>421</v>
      </c>
      <c r="J297" s="280" t="s">
        <v>421</v>
      </c>
      <c r="K297" s="475" t="s">
        <v>421</v>
      </c>
      <c r="L297" s="314" t="s">
        <v>421</v>
      </c>
      <c r="M297" s="280" t="s">
        <v>421</v>
      </c>
      <c r="N297" s="502" t="s">
        <v>421</v>
      </c>
    </row>
    <row r="298" spans="1:14" ht="15">
      <c r="A298" s="478" t="s">
        <v>769</v>
      </c>
      <c r="B298" s="474" t="s">
        <v>47</v>
      </c>
      <c r="C298" s="475" t="s">
        <v>421</v>
      </c>
      <c r="D298" s="314" t="s">
        <v>421</v>
      </c>
      <c r="E298" s="280" t="s">
        <v>421</v>
      </c>
      <c r="F298" s="314" t="s">
        <v>421</v>
      </c>
      <c r="G298" s="475" t="s">
        <v>421</v>
      </c>
      <c r="H298" s="314" t="s">
        <v>421</v>
      </c>
      <c r="I298" s="475">
        <v>2</v>
      </c>
      <c r="J298" s="314">
        <v>196</v>
      </c>
      <c r="K298" s="475" t="s">
        <v>421</v>
      </c>
      <c r="L298" s="314" t="s">
        <v>421</v>
      </c>
      <c r="M298" s="280" t="s">
        <v>421</v>
      </c>
      <c r="N298" s="502" t="s">
        <v>421</v>
      </c>
    </row>
    <row r="299" spans="1:14" ht="15">
      <c r="A299" s="478" t="s">
        <v>637</v>
      </c>
      <c r="B299" s="474" t="s">
        <v>47</v>
      </c>
      <c r="C299" s="475">
        <v>1</v>
      </c>
      <c r="D299" s="314">
        <v>47</v>
      </c>
      <c r="E299" s="280" t="s">
        <v>421</v>
      </c>
      <c r="F299" s="314" t="s">
        <v>421</v>
      </c>
      <c r="G299" s="475">
        <v>9</v>
      </c>
      <c r="H299" s="314">
        <v>631</v>
      </c>
      <c r="I299" s="475" t="s">
        <v>421</v>
      </c>
      <c r="J299" s="314" t="s">
        <v>421</v>
      </c>
      <c r="K299" s="475" t="s">
        <v>421</v>
      </c>
      <c r="L299" s="314" t="s">
        <v>421</v>
      </c>
      <c r="M299" s="280" t="s">
        <v>421</v>
      </c>
      <c r="N299" s="502" t="s">
        <v>421</v>
      </c>
    </row>
    <row r="300" spans="1:14" ht="15">
      <c r="A300" s="478" t="s">
        <v>770</v>
      </c>
      <c r="B300" s="474" t="s">
        <v>47</v>
      </c>
      <c r="C300" s="475" t="s">
        <v>421</v>
      </c>
      <c r="D300" s="314" t="s">
        <v>421</v>
      </c>
      <c r="E300" s="280" t="s">
        <v>421</v>
      </c>
      <c r="F300" s="314" t="s">
        <v>421</v>
      </c>
      <c r="G300" s="475">
        <v>1</v>
      </c>
      <c r="H300" s="314">
        <v>369</v>
      </c>
      <c r="I300" s="475">
        <v>1</v>
      </c>
      <c r="J300" s="475">
        <v>213</v>
      </c>
      <c r="K300" s="475" t="s">
        <v>421</v>
      </c>
      <c r="L300" s="314" t="s">
        <v>421</v>
      </c>
      <c r="M300" s="280" t="s">
        <v>421</v>
      </c>
      <c r="N300" s="502" t="s">
        <v>421</v>
      </c>
    </row>
    <row r="301" spans="1:14" ht="15">
      <c r="A301" s="478" t="s">
        <v>771</v>
      </c>
      <c r="B301" s="474" t="s">
        <v>47</v>
      </c>
      <c r="C301" s="475">
        <v>2</v>
      </c>
      <c r="D301" s="314">
        <v>104</v>
      </c>
      <c r="E301" s="280" t="s">
        <v>421</v>
      </c>
      <c r="F301" s="314" t="s">
        <v>421</v>
      </c>
      <c r="G301" s="475" t="s">
        <v>421</v>
      </c>
      <c r="H301" s="314" t="s">
        <v>421</v>
      </c>
      <c r="I301" s="475" t="s">
        <v>421</v>
      </c>
      <c r="J301" s="314" t="s">
        <v>421</v>
      </c>
      <c r="K301" s="475" t="s">
        <v>421</v>
      </c>
      <c r="L301" s="314" t="s">
        <v>421</v>
      </c>
      <c r="M301" s="280" t="s">
        <v>421</v>
      </c>
      <c r="N301" s="502" t="s">
        <v>421</v>
      </c>
    </row>
    <row r="302" spans="1:14" ht="21" customHeight="1">
      <c r="A302" s="479" t="s">
        <v>247</v>
      </c>
      <c r="B302" s="474" t="s">
        <v>45</v>
      </c>
      <c r="C302" s="475">
        <v>4</v>
      </c>
      <c r="D302" s="314">
        <v>832</v>
      </c>
      <c r="E302" s="280" t="s">
        <v>421</v>
      </c>
      <c r="F302" s="314" t="s">
        <v>421</v>
      </c>
      <c r="G302" s="475">
        <v>8</v>
      </c>
      <c r="H302" s="314">
        <v>2358</v>
      </c>
      <c r="I302" s="475" t="s">
        <v>421</v>
      </c>
      <c r="J302" s="475" t="s">
        <v>421</v>
      </c>
      <c r="K302" s="475">
        <v>2</v>
      </c>
      <c r="L302" s="314">
        <v>89</v>
      </c>
      <c r="M302" s="280" t="s">
        <v>421</v>
      </c>
      <c r="N302" s="502" t="s">
        <v>421</v>
      </c>
    </row>
    <row r="303" spans="1:14" ht="15">
      <c r="A303" s="477"/>
      <c r="B303" s="474" t="s">
        <v>46</v>
      </c>
      <c r="C303" s="475">
        <v>2</v>
      </c>
      <c r="D303" s="314">
        <v>650</v>
      </c>
      <c r="E303" s="280" t="s">
        <v>421</v>
      </c>
      <c r="F303" s="314" t="s">
        <v>421</v>
      </c>
      <c r="G303" s="280" t="s">
        <v>421</v>
      </c>
      <c r="H303" s="280" t="s">
        <v>421</v>
      </c>
      <c r="I303" s="280" t="s">
        <v>421</v>
      </c>
      <c r="J303" s="280" t="s">
        <v>421</v>
      </c>
      <c r="K303" s="475">
        <v>2</v>
      </c>
      <c r="L303" s="314">
        <v>89</v>
      </c>
      <c r="M303" s="280" t="s">
        <v>421</v>
      </c>
      <c r="N303" s="502" t="s">
        <v>421</v>
      </c>
    </row>
    <row r="304" spans="1:14" ht="15">
      <c r="A304" s="477"/>
      <c r="B304" s="474" t="s">
        <v>47</v>
      </c>
      <c r="C304" s="475">
        <v>2</v>
      </c>
      <c r="D304" s="314">
        <v>182</v>
      </c>
      <c r="E304" s="280" t="s">
        <v>421</v>
      </c>
      <c r="F304" s="314" t="s">
        <v>421</v>
      </c>
      <c r="G304" s="475">
        <v>8</v>
      </c>
      <c r="H304" s="314">
        <v>2358</v>
      </c>
      <c r="I304" s="475" t="s">
        <v>421</v>
      </c>
      <c r="J304" s="475" t="s">
        <v>421</v>
      </c>
      <c r="K304" s="475" t="s">
        <v>421</v>
      </c>
      <c r="L304" s="314" t="s">
        <v>421</v>
      </c>
      <c r="M304" s="280" t="s">
        <v>421</v>
      </c>
      <c r="N304" s="502" t="s">
        <v>421</v>
      </c>
    </row>
    <row r="305" spans="1:14" ht="15">
      <c r="A305" s="478" t="s">
        <v>641</v>
      </c>
      <c r="B305" s="474" t="s">
        <v>46</v>
      </c>
      <c r="C305" s="475" t="s">
        <v>421</v>
      </c>
      <c r="D305" s="314" t="s">
        <v>421</v>
      </c>
      <c r="E305" s="280" t="s">
        <v>421</v>
      </c>
      <c r="F305" s="314" t="s">
        <v>421</v>
      </c>
      <c r="G305" s="280" t="s">
        <v>421</v>
      </c>
      <c r="H305" s="280" t="s">
        <v>421</v>
      </c>
      <c r="I305" s="280" t="s">
        <v>421</v>
      </c>
      <c r="J305" s="280" t="s">
        <v>421</v>
      </c>
      <c r="K305" s="475">
        <v>2</v>
      </c>
      <c r="L305" s="314">
        <v>89</v>
      </c>
      <c r="M305" s="280" t="s">
        <v>421</v>
      </c>
      <c r="N305" s="502" t="s">
        <v>421</v>
      </c>
    </row>
    <row r="306" spans="1:14" ht="15">
      <c r="A306" s="478" t="s">
        <v>772</v>
      </c>
      <c r="B306" s="474" t="s">
        <v>47</v>
      </c>
      <c r="C306" s="475" t="s">
        <v>421</v>
      </c>
      <c r="D306" s="314" t="s">
        <v>421</v>
      </c>
      <c r="E306" s="280" t="s">
        <v>421</v>
      </c>
      <c r="F306" s="314" t="s">
        <v>421</v>
      </c>
      <c r="G306" s="475">
        <v>3</v>
      </c>
      <c r="H306" s="314">
        <v>429</v>
      </c>
      <c r="I306" s="475" t="s">
        <v>421</v>
      </c>
      <c r="J306" s="475" t="s">
        <v>421</v>
      </c>
      <c r="K306" s="475" t="s">
        <v>421</v>
      </c>
      <c r="L306" s="314" t="s">
        <v>421</v>
      </c>
      <c r="M306" s="280" t="s">
        <v>421</v>
      </c>
      <c r="N306" s="502" t="s">
        <v>421</v>
      </c>
    </row>
    <row r="307" spans="1:14" ht="15">
      <c r="A307" s="478" t="s">
        <v>773</v>
      </c>
      <c r="B307" s="474" t="s">
        <v>45</v>
      </c>
      <c r="C307" s="475">
        <v>3</v>
      </c>
      <c r="D307" s="314">
        <v>727</v>
      </c>
      <c r="E307" s="280" t="s">
        <v>421</v>
      </c>
      <c r="F307" s="314" t="s">
        <v>421</v>
      </c>
      <c r="G307" s="475">
        <v>2</v>
      </c>
      <c r="H307" s="314">
        <v>1094</v>
      </c>
      <c r="I307" s="475" t="s">
        <v>421</v>
      </c>
      <c r="J307" s="475" t="s">
        <v>421</v>
      </c>
      <c r="K307" s="475" t="s">
        <v>421</v>
      </c>
      <c r="L307" s="314" t="s">
        <v>421</v>
      </c>
      <c r="M307" s="280" t="s">
        <v>421</v>
      </c>
      <c r="N307" s="502" t="s">
        <v>421</v>
      </c>
    </row>
    <row r="308" spans="1:14" ht="15">
      <c r="A308" s="478"/>
      <c r="B308" s="474" t="s">
        <v>46</v>
      </c>
      <c r="C308" s="475">
        <v>2</v>
      </c>
      <c r="D308" s="314">
        <v>650</v>
      </c>
      <c r="E308" s="280" t="s">
        <v>421</v>
      </c>
      <c r="F308" s="314" t="s">
        <v>421</v>
      </c>
      <c r="G308" s="475" t="s">
        <v>421</v>
      </c>
      <c r="H308" s="314" t="s">
        <v>421</v>
      </c>
      <c r="I308" s="475" t="s">
        <v>421</v>
      </c>
      <c r="J308" s="475" t="s">
        <v>421</v>
      </c>
      <c r="K308" s="475" t="s">
        <v>421</v>
      </c>
      <c r="L308" s="314" t="s">
        <v>421</v>
      </c>
      <c r="M308" s="280" t="s">
        <v>421</v>
      </c>
      <c r="N308" s="502" t="s">
        <v>421</v>
      </c>
    </row>
    <row r="309" spans="1:14" ht="15">
      <c r="A309" s="478"/>
      <c r="B309" s="474" t="s">
        <v>47</v>
      </c>
      <c r="C309" s="475">
        <v>1</v>
      </c>
      <c r="D309" s="314">
        <v>77</v>
      </c>
      <c r="E309" s="280" t="s">
        <v>421</v>
      </c>
      <c r="F309" s="314" t="s">
        <v>421</v>
      </c>
      <c r="G309" s="475">
        <v>2</v>
      </c>
      <c r="H309" s="314">
        <v>1094</v>
      </c>
      <c r="I309" s="475" t="s">
        <v>421</v>
      </c>
      <c r="J309" s="475" t="s">
        <v>421</v>
      </c>
      <c r="K309" s="475" t="s">
        <v>421</v>
      </c>
      <c r="L309" s="314" t="s">
        <v>421</v>
      </c>
      <c r="M309" s="280" t="s">
        <v>421</v>
      </c>
      <c r="N309" s="502" t="s">
        <v>421</v>
      </c>
    </row>
    <row r="310" spans="1:14" ht="15">
      <c r="A310" s="478" t="s">
        <v>252</v>
      </c>
      <c r="B310" s="474" t="s">
        <v>47</v>
      </c>
      <c r="C310" s="475">
        <v>1</v>
      </c>
      <c r="D310" s="314">
        <v>105</v>
      </c>
      <c r="E310" s="280" t="s">
        <v>421</v>
      </c>
      <c r="F310" s="314" t="s">
        <v>421</v>
      </c>
      <c r="G310" s="475" t="s">
        <v>421</v>
      </c>
      <c r="H310" s="314" t="s">
        <v>421</v>
      </c>
      <c r="I310" s="475" t="s">
        <v>421</v>
      </c>
      <c r="J310" s="475" t="s">
        <v>421</v>
      </c>
      <c r="K310" s="475" t="s">
        <v>421</v>
      </c>
      <c r="L310" s="314" t="s">
        <v>421</v>
      </c>
      <c r="M310" s="280" t="s">
        <v>421</v>
      </c>
      <c r="N310" s="502" t="s">
        <v>421</v>
      </c>
    </row>
    <row r="311" spans="1:14" ht="15">
      <c r="A311" s="478" t="s">
        <v>456</v>
      </c>
      <c r="B311" s="474" t="s">
        <v>47</v>
      </c>
      <c r="C311" s="475" t="s">
        <v>421</v>
      </c>
      <c r="D311" s="314" t="s">
        <v>421</v>
      </c>
      <c r="E311" s="280" t="s">
        <v>421</v>
      </c>
      <c r="F311" s="314" t="s">
        <v>421</v>
      </c>
      <c r="G311" s="475">
        <v>3</v>
      </c>
      <c r="H311" s="314">
        <v>835</v>
      </c>
      <c r="I311" s="475" t="s">
        <v>421</v>
      </c>
      <c r="J311" s="475" t="s">
        <v>421</v>
      </c>
      <c r="K311" s="475" t="s">
        <v>421</v>
      </c>
      <c r="L311" s="314" t="s">
        <v>421</v>
      </c>
      <c r="M311" s="280" t="s">
        <v>421</v>
      </c>
      <c r="N311" s="502" t="s">
        <v>421</v>
      </c>
    </row>
    <row r="312" spans="1:14" ht="15">
      <c r="A312" s="477"/>
      <c r="B312" s="477"/>
      <c r="C312" s="477"/>
      <c r="D312" s="477"/>
      <c r="E312" s="477"/>
      <c r="F312" s="477"/>
      <c r="G312" s="477"/>
      <c r="H312" s="477"/>
      <c r="I312" s="477"/>
      <c r="J312" s="477"/>
      <c r="K312" s="477"/>
      <c r="L312" s="477"/>
      <c r="M312" s="477"/>
      <c r="N312" s="477"/>
    </row>
    <row r="313" spans="1:14" ht="17.25">
      <c r="A313" s="477" t="s">
        <v>774</v>
      </c>
      <c r="B313" s="477"/>
      <c r="C313" s="477"/>
      <c r="D313" s="477"/>
      <c r="E313" s="477"/>
      <c r="F313" s="477"/>
      <c r="G313" s="477"/>
      <c r="H313" s="477"/>
      <c r="I313" s="477"/>
      <c r="J313" s="477"/>
      <c r="K313" s="477"/>
      <c r="L313" s="477"/>
      <c r="M313" s="477"/>
      <c r="N313" s="477"/>
    </row>
  </sheetData>
  <mergeCells count="11">
    <mergeCell ref="A2:N2"/>
    <mergeCell ref="A3:B5"/>
    <mergeCell ref="C3:F3"/>
    <mergeCell ref="G3:J3"/>
    <mergeCell ref="K3:N3"/>
    <mergeCell ref="C4:D4"/>
    <mergeCell ref="E4:F4"/>
    <mergeCell ref="G4:H4"/>
    <mergeCell ref="I4:J4"/>
    <mergeCell ref="K4:L4"/>
    <mergeCell ref="M4:N4"/>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9"/>
  <sheetViews>
    <sheetView zoomScale="90" zoomScaleNormal="90" workbookViewId="0" topLeftCell="A1"/>
  </sheetViews>
  <sheetFormatPr defaultColWidth="8.796875" defaultRowHeight="14.25"/>
  <cols>
    <col min="1" max="1" width="50" style="0" customWidth="1"/>
    <col min="2" max="2" width="8.69921875" style="0" customWidth="1"/>
    <col min="3" max="3" width="11.8984375" style="0" customWidth="1"/>
    <col min="4" max="4" width="8.69921875" style="0" customWidth="1"/>
    <col min="5" max="5" width="12" style="0" customWidth="1"/>
    <col min="6" max="6" width="8.69921875" style="0" customWidth="1"/>
    <col min="7" max="7" width="11.8984375" style="0" customWidth="1"/>
    <col min="8" max="8" width="8.69921875" style="0" customWidth="1"/>
    <col min="9" max="9" width="11.8984375" style="0" customWidth="1"/>
    <col min="10" max="10" width="8.69921875" style="0" customWidth="1"/>
    <col min="11" max="11" width="11.8984375" style="0" customWidth="1"/>
    <col min="12" max="12" width="8.69921875" style="0" customWidth="1"/>
    <col min="13" max="13" width="11.8984375" style="0" customWidth="1"/>
    <col min="14" max="14" width="8.69921875" style="0" customWidth="1"/>
    <col min="15" max="15" width="11.8984375" style="0" customWidth="1"/>
    <col min="16" max="16" width="8.69921875" style="0" customWidth="1"/>
    <col min="17" max="17" width="11.8984375" style="0" customWidth="1"/>
    <col min="18" max="18" width="8.69921875" style="0" customWidth="1"/>
    <col min="19" max="19" width="11.8984375" style="0" customWidth="1"/>
    <col min="20" max="20" width="8.69921875" style="0" customWidth="1"/>
    <col min="21" max="21" width="11.8984375" style="0" customWidth="1"/>
  </cols>
  <sheetData>
    <row r="1" spans="1:21" ht="15">
      <c r="A1" s="231"/>
      <c r="B1" s="1"/>
      <c r="C1" s="1"/>
      <c r="D1" s="1"/>
      <c r="E1" s="1"/>
      <c r="F1" s="1"/>
      <c r="G1" s="1"/>
      <c r="H1" s="1"/>
      <c r="I1" s="1"/>
      <c r="J1" s="1"/>
      <c r="K1" s="1"/>
      <c r="L1" s="1"/>
      <c r="M1" s="1"/>
      <c r="N1" s="1"/>
      <c r="O1" s="1"/>
      <c r="P1" s="1"/>
      <c r="Q1" s="1"/>
      <c r="R1" s="1"/>
      <c r="S1" s="1"/>
      <c r="T1" s="1"/>
      <c r="U1" s="1"/>
    </row>
    <row r="2" spans="1:21" ht="21.75" customHeight="1">
      <c r="A2" s="849" t="s">
        <v>415</v>
      </c>
      <c r="B2" s="849"/>
      <c r="C2" s="849"/>
      <c r="D2" s="849"/>
      <c r="E2" s="849"/>
      <c r="F2" s="849"/>
      <c r="G2" s="849"/>
      <c r="H2" s="849"/>
      <c r="I2" s="849"/>
      <c r="J2" s="849"/>
      <c r="K2" s="849"/>
      <c r="L2" s="849"/>
      <c r="M2" s="849"/>
      <c r="N2" s="849"/>
      <c r="O2" s="849"/>
      <c r="P2" s="849"/>
      <c r="Q2" s="849"/>
      <c r="R2" s="849"/>
      <c r="S2" s="849"/>
      <c r="T2" s="849"/>
      <c r="U2" s="849"/>
    </row>
    <row r="3" spans="1:21" ht="18" customHeight="1">
      <c r="A3" s="798" t="s">
        <v>889</v>
      </c>
      <c r="B3" s="798"/>
      <c r="C3" s="798"/>
      <c r="D3" s="798"/>
      <c r="E3" s="798"/>
      <c r="F3" s="798"/>
      <c r="G3" s="798"/>
      <c r="H3" s="798"/>
      <c r="I3" s="798"/>
      <c r="J3" s="798"/>
      <c r="K3" s="798"/>
      <c r="L3" s="798"/>
      <c r="M3" s="798"/>
      <c r="N3" s="798"/>
      <c r="O3" s="798"/>
      <c r="P3" s="798"/>
      <c r="Q3" s="798"/>
      <c r="R3" s="798"/>
      <c r="S3" s="798"/>
      <c r="T3" s="798"/>
      <c r="U3" s="798"/>
    </row>
    <row r="4" spans="1:21" ht="22.5" customHeight="1">
      <c r="A4" s="900" t="s">
        <v>6</v>
      </c>
      <c r="B4" s="785">
        <v>2012</v>
      </c>
      <c r="C4" s="884"/>
      <c r="D4" s="884"/>
      <c r="E4" s="884"/>
      <c r="F4" s="785">
        <v>2013</v>
      </c>
      <c r="G4" s="884"/>
      <c r="H4" s="884"/>
      <c r="I4" s="884"/>
      <c r="J4" s="785">
        <v>2014</v>
      </c>
      <c r="K4" s="884"/>
      <c r="L4" s="884"/>
      <c r="M4" s="884"/>
      <c r="N4" s="785">
        <v>2015</v>
      </c>
      <c r="O4" s="884"/>
      <c r="P4" s="884"/>
      <c r="Q4" s="884"/>
      <c r="R4" s="785">
        <v>2016</v>
      </c>
      <c r="S4" s="884"/>
      <c r="T4" s="884"/>
      <c r="U4" s="884"/>
    </row>
    <row r="5" spans="1:21" ht="22.5" customHeight="1">
      <c r="A5" s="901"/>
      <c r="B5" s="784" t="s">
        <v>541</v>
      </c>
      <c r="C5" s="784"/>
      <c r="D5" s="784" t="s">
        <v>542</v>
      </c>
      <c r="E5" s="785"/>
      <c r="F5" s="784" t="s">
        <v>541</v>
      </c>
      <c r="G5" s="784"/>
      <c r="H5" s="784" t="s">
        <v>542</v>
      </c>
      <c r="I5" s="785"/>
      <c r="J5" s="784" t="s">
        <v>541</v>
      </c>
      <c r="K5" s="784"/>
      <c r="L5" s="784" t="s">
        <v>542</v>
      </c>
      <c r="M5" s="785"/>
      <c r="N5" s="784" t="s">
        <v>541</v>
      </c>
      <c r="O5" s="784"/>
      <c r="P5" s="784" t="s">
        <v>542</v>
      </c>
      <c r="Q5" s="785"/>
      <c r="R5" s="784" t="s">
        <v>541</v>
      </c>
      <c r="S5" s="784"/>
      <c r="T5" s="784" t="s">
        <v>542</v>
      </c>
      <c r="U5" s="785"/>
    </row>
    <row r="6" spans="1:21" ht="50.25" customHeight="1" thickBot="1">
      <c r="A6" s="902"/>
      <c r="B6" s="41" t="s">
        <v>394</v>
      </c>
      <c r="C6" s="41" t="s">
        <v>775</v>
      </c>
      <c r="D6" s="41" t="s">
        <v>394</v>
      </c>
      <c r="E6" s="222" t="s">
        <v>775</v>
      </c>
      <c r="F6" s="41" t="s">
        <v>394</v>
      </c>
      <c r="G6" s="41" t="s">
        <v>775</v>
      </c>
      <c r="H6" s="41" t="s">
        <v>394</v>
      </c>
      <c r="I6" s="222" t="s">
        <v>775</v>
      </c>
      <c r="J6" s="41" t="s">
        <v>394</v>
      </c>
      <c r="K6" s="41" t="s">
        <v>775</v>
      </c>
      <c r="L6" s="41" t="s">
        <v>394</v>
      </c>
      <c r="M6" s="222" t="s">
        <v>775</v>
      </c>
      <c r="N6" s="41" t="s">
        <v>394</v>
      </c>
      <c r="O6" s="41" t="s">
        <v>775</v>
      </c>
      <c r="P6" s="41" t="s">
        <v>394</v>
      </c>
      <c r="Q6" s="222" t="s">
        <v>775</v>
      </c>
      <c r="R6" s="41" t="s">
        <v>394</v>
      </c>
      <c r="S6" s="41" t="s">
        <v>775</v>
      </c>
      <c r="T6" s="41" t="s">
        <v>394</v>
      </c>
      <c r="U6" s="222" t="s">
        <v>775</v>
      </c>
    </row>
    <row r="7" spans="1:21" ht="21" customHeight="1">
      <c r="A7" s="233" t="s">
        <v>457</v>
      </c>
      <c r="B7" s="96"/>
      <c r="C7" s="513"/>
      <c r="D7" s="96"/>
      <c r="E7" s="514"/>
      <c r="F7" s="96"/>
      <c r="G7" s="513"/>
      <c r="H7" s="96"/>
      <c r="I7" s="514"/>
      <c r="J7" s="96"/>
      <c r="K7" s="513"/>
      <c r="L7" s="96"/>
      <c r="M7" s="514"/>
      <c r="N7" s="96"/>
      <c r="O7" s="513"/>
      <c r="P7" s="96"/>
      <c r="Q7" s="514"/>
      <c r="R7" s="96"/>
      <c r="S7" s="513"/>
      <c r="T7" s="96"/>
      <c r="U7" s="514"/>
    </row>
    <row r="8" spans="1:21" ht="15">
      <c r="A8" s="234" t="s">
        <v>458</v>
      </c>
      <c r="B8" s="515">
        <v>22629</v>
      </c>
      <c r="C8" s="516">
        <v>11812.15</v>
      </c>
      <c r="D8" s="515">
        <v>4034</v>
      </c>
      <c r="E8" s="517">
        <v>1982.122</v>
      </c>
      <c r="F8" s="488">
        <v>22031</v>
      </c>
      <c r="G8" s="518">
        <v>11136.5</v>
      </c>
      <c r="H8" s="488">
        <v>3748</v>
      </c>
      <c r="I8" s="518">
        <v>1775.7</v>
      </c>
      <c r="J8" s="488">
        <v>23273</v>
      </c>
      <c r="K8" s="518">
        <f>13126592/1000</f>
        <v>13126.592</v>
      </c>
      <c r="L8" s="519">
        <v>4049</v>
      </c>
      <c r="M8" s="520">
        <v>2023.3</v>
      </c>
      <c r="N8" s="488">
        <v>23829</v>
      </c>
      <c r="O8" s="518">
        <v>13509.886999999999</v>
      </c>
      <c r="P8" s="488">
        <v>4243</v>
      </c>
      <c r="Q8" s="518">
        <v>2561.084</v>
      </c>
      <c r="R8" s="488">
        <v>23072</v>
      </c>
      <c r="S8" s="518">
        <v>13064.111</v>
      </c>
      <c r="T8" s="519">
        <v>4096</v>
      </c>
      <c r="U8" s="520">
        <v>2188.694</v>
      </c>
    </row>
    <row r="9" spans="1:21" ht="15">
      <c r="A9" s="235" t="s">
        <v>566</v>
      </c>
      <c r="B9" s="521">
        <v>1040</v>
      </c>
      <c r="C9" s="522">
        <v>439.72499999999997</v>
      </c>
      <c r="D9" s="521">
        <v>232</v>
      </c>
      <c r="E9" s="523">
        <v>153.852</v>
      </c>
      <c r="F9" s="488">
        <v>1051</v>
      </c>
      <c r="G9" s="518">
        <v>424.9</v>
      </c>
      <c r="H9" s="488">
        <v>179</v>
      </c>
      <c r="I9" s="518">
        <v>127.4</v>
      </c>
      <c r="J9" s="488">
        <v>1075</v>
      </c>
      <c r="K9" s="518">
        <v>506.8</v>
      </c>
      <c r="L9" s="519">
        <v>182</v>
      </c>
      <c r="M9" s="520">
        <v>115</v>
      </c>
      <c r="N9" s="488">
        <v>1342</v>
      </c>
      <c r="O9" s="518">
        <v>439.276</v>
      </c>
      <c r="P9" s="488">
        <v>182</v>
      </c>
      <c r="Q9" s="518">
        <v>93.692</v>
      </c>
      <c r="R9" s="488">
        <v>1444</v>
      </c>
      <c r="S9" s="518">
        <v>353.949</v>
      </c>
      <c r="T9" s="519">
        <v>199</v>
      </c>
      <c r="U9" s="520">
        <v>84.494</v>
      </c>
    </row>
    <row r="10" spans="1:21" ht="15">
      <c r="A10" s="235" t="s">
        <v>567</v>
      </c>
      <c r="B10" s="521">
        <v>658</v>
      </c>
      <c r="C10" s="522">
        <v>844.7890000000001</v>
      </c>
      <c r="D10" s="521">
        <v>248</v>
      </c>
      <c r="E10" s="523">
        <v>148.816</v>
      </c>
      <c r="F10" s="488">
        <v>593</v>
      </c>
      <c r="G10" s="518">
        <v>771.7</v>
      </c>
      <c r="H10" s="488">
        <v>217</v>
      </c>
      <c r="I10" s="518">
        <v>126.1</v>
      </c>
      <c r="J10" s="488">
        <v>650</v>
      </c>
      <c r="K10" s="518">
        <v>978.4</v>
      </c>
      <c r="L10" s="519">
        <v>254</v>
      </c>
      <c r="M10" s="520">
        <v>201</v>
      </c>
      <c r="N10" s="488">
        <v>649</v>
      </c>
      <c r="O10" s="518">
        <v>958.359</v>
      </c>
      <c r="P10" s="488">
        <v>240</v>
      </c>
      <c r="Q10" s="518">
        <v>142.523</v>
      </c>
      <c r="R10" s="488">
        <v>565</v>
      </c>
      <c r="S10" s="518">
        <v>1179.004</v>
      </c>
      <c r="T10" s="519">
        <v>232</v>
      </c>
      <c r="U10" s="520">
        <v>133.504</v>
      </c>
    </row>
    <row r="11" spans="1:21" ht="15">
      <c r="A11" s="235" t="s">
        <v>568</v>
      </c>
      <c r="B11" s="521">
        <v>3535</v>
      </c>
      <c r="C11" s="522">
        <v>2515.526</v>
      </c>
      <c r="D11" s="521">
        <v>981</v>
      </c>
      <c r="E11" s="523">
        <v>362.53100000000006</v>
      </c>
      <c r="F11" s="488">
        <v>3237</v>
      </c>
      <c r="G11" s="518">
        <f>2772141/1000</f>
        <v>2772.141</v>
      </c>
      <c r="H11" s="488">
        <v>939</v>
      </c>
      <c r="I11" s="518">
        <v>327.6</v>
      </c>
      <c r="J11" s="488">
        <v>3606</v>
      </c>
      <c r="K11" s="518">
        <f>2384743/1000</f>
        <v>2384.743</v>
      </c>
      <c r="L11" s="519">
        <v>938</v>
      </c>
      <c r="M11" s="520">
        <v>312.7</v>
      </c>
      <c r="N11" s="488">
        <v>3399</v>
      </c>
      <c r="O11" s="518">
        <v>2518.3</v>
      </c>
      <c r="P11" s="488">
        <v>998</v>
      </c>
      <c r="Q11" s="518">
        <v>552.153</v>
      </c>
      <c r="R11" s="488">
        <v>2718</v>
      </c>
      <c r="S11" s="518">
        <v>2028.667</v>
      </c>
      <c r="T11" s="519">
        <v>970</v>
      </c>
      <c r="U11" s="520">
        <v>329.786</v>
      </c>
    </row>
    <row r="12" spans="1:21" ht="15">
      <c r="A12" s="235" t="s">
        <v>776</v>
      </c>
      <c r="B12" s="521">
        <v>6973</v>
      </c>
      <c r="C12" s="522">
        <v>588.0369999999999</v>
      </c>
      <c r="D12" s="521">
        <v>317</v>
      </c>
      <c r="E12" s="523">
        <v>46.128</v>
      </c>
      <c r="F12" s="488">
        <v>6926</v>
      </c>
      <c r="G12" s="518">
        <v>394.2</v>
      </c>
      <c r="H12" s="488">
        <v>266</v>
      </c>
      <c r="I12" s="518">
        <v>40.3</v>
      </c>
      <c r="J12" s="488">
        <v>6470</v>
      </c>
      <c r="K12" s="518">
        <v>424.9</v>
      </c>
      <c r="L12" s="519">
        <v>250</v>
      </c>
      <c r="M12" s="520">
        <v>32.3</v>
      </c>
      <c r="N12" s="488">
        <v>6544</v>
      </c>
      <c r="O12" s="518">
        <v>481.829</v>
      </c>
      <c r="P12" s="488">
        <v>280</v>
      </c>
      <c r="Q12" s="518">
        <v>127.668</v>
      </c>
      <c r="R12" s="488">
        <v>6489</v>
      </c>
      <c r="S12" s="518">
        <v>541.893</v>
      </c>
      <c r="T12" s="519">
        <v>310</v>
      </c>
      <c r="U12" s="520">
        <v>26.383</v>
      </c>
    </row>
    <row r="13" spans="1:21" ht="15">
      <c r="A13" s="235" t="s">
        <v>570</v>
      </c>
      <c r="B13" s="521">
        <v>3204</v>
      </c>
      <c r="C13" s="522">
        <v>4024.363</v>
      </c>
      <c r="D13" s="521">
        <v>808</v>
      </c>
      <c r="E13" s="523">
        <v>726.8410000000001</v>
      </c>
      <c r="F13" s="488">
        <v>3250</v>
      </c>
      <c r="G13" s="518">
        <v>3532.8</v>
      </c>
      <c r="H13" s="488">
        <v>748</v>
      </c>
      <c r="I13" s="518">
        <v>642.8</v>
      </c>
      <c r="J13" s="488">
        <v>3085</v>
      </c>
      <c r="K13" s="518">
        <v>4266</v>
      </c>
      <c r="L13" s="519">
        <v>800</v>
      </c>
      <c r="M13" s="520">
        <v>749.1</v>
      </c>
      <c r="N13" s="488">
        <v>3611</v>
      </c>
      <c r="O13" s="518">
        <v>4987.987</v>
      </c>
      <c r="P13" s="488">
        <v>973</v>
      </c>
      <c r="Q13" s="518">
        <v>984.174</v>
      </c>
      <c r="R13" s="488">
        <v>3568</v>
      </c>
      <c r="S13" s="518">
        <v>5505.888</v>
      </c>
      <c r="T13" s="519">
        <v>957</v>
      </c>
      <c r="U13" s="520">
        <v>1044.879</v>
      </c>
    </row>
    <row r="14" spans="1:21" ht="45">
      <c r="A14" s="236" t="s">
        <v>502</v>
      </c>
      <c r="B14" s="521">
        <v>1017</v>
      </c>
      <c r="C14" s="522">
        <v>1129.787</v>
      </c>
      <c r="D14" s="521">
        <v>563</v>
      </c>
      <c r="E14" s="523">
        <v>335.35099999999994</v>
      </c>
      <c r="F14" s="488">
        <v>920</v>
      </c>
      <c r="G14" s="518">
        <v>1167</v>
      </c>
      <c r="H14" s="488">
        <v>509</v>
      </c>
      <c r="I14" s="518">
        <v>296.7</v>
      </c>
      <c r="J14" s="488">
        <v>1065</v>
      </c>
      <c r="K14" s="518">
        <v>1501.6</v>
      </c>
      <c r="L14" s="519">
        <v>611</v>
      </c>
      <c r="M14" s="520">
        <v>355.9</v>
      </c>
      <c r="N14" s="488">
        <v>825</v>
      </c>
      <c r="O14" s="518">
        <v>1144.802</v>
      </c>
      <c r="P14" s="488">
        <v>516</v>
      </c>
      <c r="Q14" s="518">
        <v>364.546</v>
      </c>
      <c r="R14" s="488">
        <v>527</v>
      </c>
      <c r="S14" s="518">
        <v>540.58</v>
      </c>
      <c r="T14" s="519">
        <v>405</v>
      </c>
      <c r="U14" s="520">
        <v>272.619</v>
      </c>
    </row>
    <row r="15" spans="1:21" ht="15">
      <c r="A15" s="235" t="s">
        <v>571</v>
      </c>
      <c r="B15" s="521">
        <v>6202</v>
      </c>
      <c r="C15" s="522">
        <v>2269.9229999999993</v>
      </c>
      <c r="D15" s="521">
        <v>885</v>
      </c>
      <c r="E15" s="523">
        <v>208.603</v>
      </c>
      <c r="F15" s="488">
        <v>6054</v>
      </c>
      <c r="G15" s="518">
        <v>2073.8</v>
      </c>
      <c r="H15" s="488">
        <v>890</v>
      </c>
      <c r="I15" s="518">
        <v>214.7</v>
      </c>
      <c r="J15" s="488">
        <v>7322</v>
      </c>
      <c r="K15" s="518">
        <v>3064.1</v>
      </c>
      <c r="L15" s="519">
        <v>1014</v>
      </c>
      <c r="M15" s="520">
        <v>257.4</v>
      </c>
      <c r="N15" s="488">
        <v>7459</v>
      </c>
      <c r="O15" s="518">
        <v>2979.334</v>
      </c>
      <c r="P15" s="488">
        <v>1054</v>
      </c>
      <c r="Q15" s="518">
        <v>296.328</v>
      </c>
      <c r="R15" s="488">
        <v>7761</v>
      </c>
      <c r="S15" s="518">
        <v>2914.13</v>
      </c>
      <c r="T15" s="519">
        <v>1023</v>
      </c>
      <c r="U15" s="520">
        <v>297.029</v>
      </c>
    </row>
    <row r="16" spans="1:21" ht="21" customHeight="1">
      <c r="A16" s="375" t="s">
        <v>459</v>
      </c>
      <c r="B16" s="524"/>
      <c r="C16" s="525"/>
      <c r="D16" s="524"/>
      <c r="E16" s="526"/>
      <c r="F16" s="280"/>
      <c r="G16" s="317"/>
      <c r="H16" s="280"/>
      <c r="I16" s="317"/>
      <c r="J16" s="280"/>
      <c r="K16" s="317"/>
      <c r="L16" s="527"/>
      <c r="M16" s="528"/>
      <c r="N16" s="280"/>
      <c r="O16" s="317"/>
      <c r="P16" s="280"/>
      <c r="Q16" s="317"/>
      <c r="R16" s="280"/>
      <c r="S16" s="317"/>
      <c r="T16" s="527"/>
      <c r="U16" s="528"/>
    </row>
    <row r="17" spans="1:21" ht="15">
      <c r="A17" s="377" t="s">
        <v>458</v>
      </c>
      <c r="B17" s="529">
        <v>1387</v>
      </c>
      <c r="C17" s="530">
        <v>1017.767</v>
      </c>
      <c r="D17" s="529">
        <v>178</v>
      </c>
      <c r="E17" s="531">
        <v>169.699</v>
      </c>
      <c r="F17" s="280">
        <v>1379</v>
      </c>
      <c r="G17" s="317">
        <v>764.2</v>
      </c>
      <c r="H17" s="280">
        <v>159</v>
      </c>
      <c r="I17" s="317">
        <v>141.5</v>
      </c>
      <c r="J17" s="280">
        <v>1371</v>
      </c>
      <c r="K17" s="317">
        <f>988788/1000</f>
        <v>988.788</v>
      </c>
      <c r="L17" s="527">
        <v>181</v>
      </c>
      <c r="M17" s="528">
        <v>153.6</v>
      </c>
      <c r="N17" s="280">
        <v>1356</v>
      </c>
      <c r="O17" s="317">
        <v>1055.842</v>
      </c>
      <c r="P17" s="280">
        <v>188</v>
      </c>
      <c r="Q17" s="317">
        <v>291.11799999999994</v>
      </c>
      <c r="R17" s="280">
        <v>1416</v>
      </c>
      <c r="S17" s="317">
        <v>1043.345</v>
      </c>
      <c r="T17" s="527">
        <v>186</v>
      </c>
      <c r="U17" s="528">
        <v>139.195</v>
      </c>
    </row>
    <row r="18" spans="1:21" ht="15">
      <c r="A18" s="378" t="s">
        <v>566</v>
      </c>
      <c r="B18" s="524">
        <v>33</v>
      </c>
      <c r="C18" s="525">
        <v>32.339</v>
      </c>
      <c r="D18" s="524">
        <v>18</v>
      </c>
      <c r="E18" s="526">
        <v>18.701</v>
      </c>
      <c r="F18" s="280">
        <v>45</v>
      </c>
      <c r="G18" s="317">
        <v>32.2</v>
      </c>
      <c r="H18" s="280">
        <v>17</v>
      </c>
      <c r="I18" s="317">
        <v>11</v>
      </c>
      <c r="J18" s="280">
        <v>37</v>
      </c>
      <c r="K18" s="317">
        <v>44.412</v>
      </c>
      <c r="L18" s="527">
        <v>13</v>
      </c>
      <c r="M18" s="528">
        <v>5</v>
      </c>
      <c r="N18" s="280">
        <v>46</v>
      </c>
      <c r="O18" s="317">
        <v>39.231</v>
      </c>
      <c r="P18" s="280">
        <v>17</v>
      </c>
      <c r="Q18" s="317">
        <v>9.819</v>
      </c>
      <c r="R18" s="280">
        <v>40</v>
      </c>
      <c r="S18" s="317">
        <v>35.234</v>
      </c>
      <c r="T18" s="527">
        <v>9</v>
      </c>
      <c r="U18" s="528">
        <v>6.714</v>
      </c>
    </row>
    <row r="19" spans="1:21" ht="15">
      <c r="A19" s="378" t="s">
        <v>567</v>
      </c>
      <c r="B19" s="524">
        <v>60</v>
      </c>
      <c r="C19" s="525">
        <v>80.297</v>
      </c>
      <c r="D19" s="524">
        <v>15</v>
      </c>
      <c r="E19" s="526">
        <v>12.769</v>
      </c>
      <c r="F19" s="280">
        <v>32</v>
      </c>
      <c r="G19" s="317">
        <v>75</v>
      </c>
      <c r="H19" s="280">
        <v>17</v>
      </c>
      <c r="I19" s="317">
        <v>24</v>
      </c>
      <c r="J19" s="280">
        <v>39</v>
      </c>
      <c r="K19" s="317">
        <v>89</v>
      </c>
      <c r="L19" s="527">
        <v>22</v>
      </c>
      <c r="M19" s="528">
        <v>42</v>
      </c>
      <c r="N19" s="280">
        <v>61</v>
      </c>
      <c r="O19" s="317">
        <v>139.608</v>
      </c>
      <c r="P19" s="280">
        <v>20</v>
      </c>
      <c r="Q19" s="317">
        <v>25.637</v>
      </c>
      <c r="R19" s="280">
        <v>64</v>
      </c>
      <c r="S19" s="317">
        <v>151.972</v>
      </c>
      <c r="T19" s="527">
        <v>18</v>
      </c>
      <c r="U19" s="528">
        <v>9.332</v>
      </c>
    </row>
    <row r="20" spans="1:21" ht="15">
      <c r="A20" s="378" t="s">
        <v>568</v>
      </c>
      <c r="B20" s="524">
        <v>221</v>
      </c>
      <c r="C20" s="525">
        <v>277.98</v>
      </c>
      <c r="D20" s="524">
        <v>41</v>
      </c>
      <c r="E20" s="526">
        <v>34.536</v>
      </c>
      <c r="F20" s="280">
        <v>164</v>
      </c>
      <c r="G20" s="317">
        <f>142597/1000</f>
        <v>142.597</v>
      </c>
      <c r="H20" s="280">
        <v>35</v>
      </c>
      <c r="I20" s="317">
        <v>15.7</v>
      </c>
      <c r="J20" s="280">
        <v>177</v>
      </c>
      <c r="K20" s="317">
        <f>82591/1000</f>
        <v>82.591</v>
      </c>
      <c r="L20" s="527">
        <v>46</v>
      </c>
      <c r="M20" s="528">
        <v>12.8</v>
      </c>
      <c r="N20" s="280">
        <v>193</v>
      </c>
      <c r="O20" s="317">
        <v>194.72</v>
      </c>
      <c r="P20" s="280">
        <v>38</v>
      </c>
      <c r="Q20" s="317">
        <v>101.571</v>
      </c>
      <c r="R20" s="280">
        <v>159</v>
      </c>
      <c r="S20" s="317">
        <v>139.986</v>
      </c>
      <c r="T20" s="527">
        <v>50</v>
      </c>
      <c r="U20" s="528">
        <v>17.158</v>
      </c>
    </row>
    <row r="21" spans="1:21" ht="15">
      <c r="A21" s="378" t="s">
        <v>776</v>
      </c>
      <c r="B21" s="524">
        <v>585</v>
      </c>
      <c r="C21" s="525">
        <v>69.689</v>
      </c>
      <c r="D21" s="524">
        <v>22</v>
      </c>
      <c r="E21" s="526">
        <v>1.355</v>
      </c>
      <c r="F21" s="280">
        <v>627</v>
      </c>
      <c r="G21" s="317">
        <v>37.3</v>
      </c>
      <c r="H21" s="280">
        <v>13</v>
      </c>
      <c r="I21" s="317">
        <v>0.5</v>
      </c>
      <c r="J21" s="280">
        <v>658</v>
      </c>
      <c r="K21" s="317">
        <v>35.6</v>
      </c>
      <c r="L21" s="527">
        <v>6</v>
      </c>
      <c r="M21" s="528">
        <v>0.7</v>
      </c>
      <c r="N21" s="280">
        <v>528</v>
      </c>
      <c r="O21" s="317">
        <v>24.266</v>
      </c>
      <c r="P21" s="280">
        <v>13</v>
      </c>
      <c r="Q21" s="317">
        <v>0.468</v>
      </c>
      <c r="R21" s="280">
        <v>635</v>
      </c>
      <c r="S21" s="317">
        <v>44.139</v>
      </c>
      <c r="T21" s="527">
        <v>28</v>
      </c>
      <c r="U21" s="528">
        <v>0.934</v>
      </c>
    </row>
    <row r="22" spans="1:21" ht="15">
      <c r="A22" s="378" t="s">
        <v>570</v>
      </c>
      <c r="B22" s="524">
        <v>229</v>
      </c>
      <c r="C22" s="525">
        <v>408.092</v>
      </c>
      <c r="D22" s="524">
        <v>51</v>
      </c>
      <c r="E22" s="526">
        <v>74.946</v>
      </c>
      <c r="F22" s="280">
        <v>214</v>
      </c>
      <c r="G22" s="317">
        <v>319.7</v>
      </c>
      <c r="H22" s="280">
        <v>33</v>
      </c>
      <c r="I22" s="317">
        <v>71.3</v>
      </c>
      <c r="J22" s="280">
        <v>202</v>
      </c>
      <c r="K22" s="317">
        <v>477</v>
      </c>
      <c r="L22" s="527">
        <v>48</v>
      </c>
      <c r="M22" s="528">
        <v>75.2</v>
      </c>
      <c r="N22" s="280">
        <v>207</v>
      </c>
      <c r="O22" s="317">
        <v>448.883</v>
      </c>
      <c r="P22" s="280">
        <v>62</v>
      </c>
      <c r="Q22" s="317">
        <v>134.533</v>
      </c>
      <c r="R22" s="280">
        <v>247</v>
      </c>
      <c r="S22" s="317">
        <v>469.562</v>
      </c>
      <c r="T22" s="527">
        <v>48</v>
      </c>
      <c r="U22" s="528">
        <v>83.926</v>
      </c>
    </row>
    <row r="23" spans="1:21" ht="45">
      <c r="A23" s="379" t="s">
        <v>502</v>
      </c>
      <c r="B23" s="524">
        <v>77</v>
      </c>
      <c r="C23" s="525">
        <v>95.352</v>
      </c>
      <c r="D23" s="524">
        <v>28</v>
      </c>
      <c r="E23" s="526">
        <v>26.479</v>
      </c>
      <c r="F23" s="280">
        <v>63</v>
      </c>
      <c r="G23" s="317">
        <v>104.5</v>
      </c>
      <c r="H23" s="280">
        <v>32</v>
      </c>
      <c r="I23" s="317">
        <v>16.6</v>
      </c>
      <c r="J23" s="280">
        <v>73</v>
      </c>
      <c r="K23" s="317">
        <v>121.4</v>
      </c>
      <c r="L23" s="527">
        <v>34</v>
      </c>
      <c r="M23" s="528">
        <v>15.9</v>
      </c>
      <c r="N23" s="280">
        <v>70</v>
      </c>
      <c r="O23" s="317">
        <v>143.431</v>
      </c>
      <c r="P23" s="280">
        <v>24</v>
      </c>
      <c r="Q23" s="317">
        <v>10.241</v>
      </c>
      <c r="R23" s="280">
        <v>62</v>
      </c>
      <c r="S23" s="317">
        <v>56.456</v>
      </c>
      <c r="T23" s="527">
        <v>18</v>
      </c>
      <c r="U23" s="528">
        <v>17.743</v>
      </c>
    </row>
    <row r="24" spans="1:21" ht="15">
      <c r="A24" s="378" t="s">
        <v>571</v>
      </c>
      <c r="B24" s="524">
        <v>182</v>
      </c>
      <c r="C24" s="525">
        <v>54.018</v>
      </c>
      <c r="D24" s="524">
        <v>3</v>
      </c>
      <c r="E24" s="526">
        <v>0.913</v>
      </c>
      <c r="F24" s="280">
        <v>234</v>
      </c>
      <c r="G24" s="317">
        <v>52.9</v>
      </c>
      <c r="H24" s="280">
        <v>12</v>
      </c>
      <c r="I24" s="317">
        <v>2.4</v>
      </c>
      <c r="J24" s="280">
        <v>185</v>
      </c>
      <c r="K24" s="317">
        <v>138.8</v>
      </c>
      <c r="L24" s="527">
        <v>12</v>
      </c>
      <c r="M24" s="528">
        <v>2.1</v>
      </c>
      <c r="N24" s="280">
        <v>251</v>
      </c>
      <c r="O24" s="317">
        <v>65.703</v>
      </c>
      <c r="P24" s="280">
        <v>14</v>
      </c>
      <c r="Q24" s="317">
        <v>8.849</v>
      </c>
      <c r="R24" s="280">
        <v>209</v>
      </c>
      <c r="S24" s="317">
        <v>145.996</v>
      </c>
      <c r="T24" s="527">
        <v>15</v>
      </c>
      <c r="U24" s="528">
        <v>3.388</v>
      </c>
    </row>
    <row r="25" spans="1:21" ht="21" customHeight="1">
      <c r="A25" s="375" t="s">
        <v>461</v>
      </c>
      <c r="B25" s="524"/>
      <c r="C25" s="525"/>
      <c r="D25" s="524"/>
      <c r="E25" s="526"/>
      <c r="F25" s="280"/>
      <c r="G25" s="317"/>
      <c r="H25" s="280"/>
      <c r="I25" s="317"/>
      <c r="J25" s="280"/>
      <c r="K25" s="317"/>
      <c r="L25" s="527"/>
      <c r="M25" s="528"/>
      <c r="N25" s="280"/>
      <c r="O25" s="317"/>
      <c r="P25" s="280"/>
      <c r="Q25" s="317"/>
      <c r="R25" s="280"/>
      <c r="S25" s="317"/>
      <c r="T25" s="527"/>
      <c r="U25" s="528"/>
    </row>
    <row r="26" spans="1:21" ht="15">
      <c r="A26" s="377" t="s">
        <v>458</v>
      </c>
      <c r="B26" s="529">
        <v>1465</v>
      </c>
      <c r="C26" s="530">
        <v>529.055</v>
      </c>
      <c r="D26" s="529">
        <v>278</v>
      </c>
      <c r="E26" s="531">
        <v>91.378</v>
      </c>
      <c r="F26" s="280">
        <v>1285</v>
      </c>
      <c r="G26" s="317">
        <v>601.3</v>
      </c>
      <c r="H26" s="280">
        <v>290</v>
      </c>
      <c r="I26" s="532">
        <v>127.1</v>
      </c>
      <c r="J26" s="280">
        <v>1205</v>
      </c>
      <c r="K26" s="317">
        <f>534285/1000</f>
        <v>534.285</v>
      </c>
      <c r="L26" s="527">
        <v>331</v>
      </c>
      <c r="M26" s="528">
        <v>137.1</v>
      </c>
      <c r="N26" s="280">
        <v>1401</v>
      </c>
      <c r="O26" s="317">
        <v>741.501</v>
      </c>
      <c r="P26" s="280">
        <v>326</v>
      </c>
      <c r="Q26" s="532">
        <v>171.916</v>
      </c>
      <c r="R26" s="280">
        <v>1345</v>
      </c>
      <c r="S26" s="317">
        <v>531.623</v>
      </c>
      <c r="T26" s="527">
        <v>277</v>
      </c>
      <c r="U26" s="528">
        <v>104.28500000000003</v>
      </c>
    </row>
    <row r="27" spans="1:21" ht="15">
      <c r="A27" s="378" t="s">
        <v>566</v>
      </c>
      <c r="B27" s="524">
        <v>12</v>
      </c>
      <c r="C27" s="525">
        <v>20.972</v>
      </c>
      <c r="D27" s="524">
        <v>8</v>
      </c>
      <c r="E27" s="526">
        <v>4.216</v>
      </c>
      <c r="F27" s="280">
        <v>32</v>
      </c>
      <c r="G27" s="317">
        <v>12.2</v>
      </c>
      <c r="H27" s="280">
        <v>9</v>
      </c>
      <c r="I27" s="532">
        <v>2.4</v>
      </c>
      <c r="J27" s="280">
        <v>24</v>
      </c>
      <c r="K27" s="317">
        <v>17.4</v>
      </c>
      <c r="L27" s="527">
        <v>10</v>
      </c>
      <c r="M27" s="528">
        <v>5.6</v>
      </c>
      <c r="N27" s="280">
        <v>32</v>
      </c>
      <c r="O27" s="317">
        <v>5.989</v>
      </c>
      <c r="P27" s="280">
        <v>10</v>
      </c>
      <c r="Q27" s="532">
        <v>3.938</v>
      </c>
      <c r="R27" s="280">
        <v>21</v>
      </c>
      <c r="S27" s="317">
        <v>7.631</v>
      </c>
      <c r="T27" s="527">
        <v>5</v>
      </c>
      <c r="U27" s="528">
        <v>2.759</v>
      </c>
    </row>
    <row r="28" spans="1:21" ht="15">
      <c r="A28" s="378" t="s">
        <v>567</v>
      </c>
      <c r="B28" s="524">
        <v>39</v>
      </c>
      <c r="C28" s="525">
        <v>28.058</v>
      </c>
      <c r="D28" s="524">
        <v>8</v>
      </c>
      <c r="E28" s="526">
        <v>1.425</v>
      </c>
      <c r="F28" s="280">
        <v>38</v>
      </c>
      <c r="G28" s="317">
        <v>17</v>
      </c>
      <c r="H28" s="280">
        <v>9</v>
      </c>
      <c r="I28" s="317">
        <v>2.2</v>
      </c>
      <c r="J28" s="280">
        <v>25</v>
      </c>
      <c r="K28" s="317">
        <v>10.5</v>
      </c>
      <c r="L28" s="527">
        <v>8</v>
      </c>
      <c r="M28" s="528">
        <v>2.1</v>
      </c>
      <c r="N28" s="280">
        <v>26</v>
      </c>
      <c r="O28" s="317">
        <v>16.879</v>
      </c>
      <c r="P28" s="280">
        <v>19</v>
      </c>
      <c r="Q28" s="317">
        <v>6.478</v>
      </c>
      <c r="R28" s="280">
        <v>23</v>
      </c>
      <c r="S28" s="317">
        <v>18.825</v>
      </c>
      <c r="T28" s="527">
        <v>11</v>
      </c>
      <c r="U28" s="528">
        <v>10.925</v>
      </c>
    </row>
    <row r="29" spans="1:21" ht="15">
      <c r="A29" s="378" t="s">
        <v>568</v>
      </c>
      <c r="B29" s="524">
        <v>173</v>
      </c>
      <c r="C29" s="525">
        <v>102.364</v>
      </c>
      <c r="D29" s="524">
        <v>71</v>
      </c>
      <c r="E29" s="526">
        <v>16.327</v>
      </c>
      <c r="F29" s="280">
        <v>150</v>
      </c>
      <c r="G29" s="317">
        <f>104668/1000</f>
        <v>104.668</v>
      </c>
      <c r="H29" s="280">
        <v>67</v>
      </c>
      <c r="I29" s="317">
        <v>25.4</v>
      </c>
      <c r="J29" s="280">
        <v>174</v>
      </c>
      <c r="K29" s="317">
        <f>79211/1000</f>
        <v>79.211</v>
      </c>
      <c r="L29" s="527">
        <v>75</v>
      </c>
      <c r="M29" s="528">
        <v>56.5</v>
      </c>
      <c r="N29" s="280">
        <v>172</v>
      </c>
      <c r="O29" s="317">
        <v>198.572</v>
      </c>
      <c r="P29" s="280">
        <v>69</v>
      </c>
      <c r="Q29" s="317">
        <v>61.412</v>
      </c>
      <c r="R29" s="280">
        <v>133</v>
      </c>
      <c r="S29" s="317">
        <v>47.404</v>
      </c>
      <c r="T29" s="527">
        <v>61</v>
      </c>
      <c r="U29" s="528">
        <v>18.179</v>
      </c>
    </row>
    <row r="30" spans="1:21" ht="15">
      <c r="A30" s="378" t="s">
        <v>776</v>
      </c>
      <c r="B30" s="524">
        <v>670</v>
      </c>
      <c r="C30" s="525">
        <v>29.751</v>
      </c>
      <c r="D30" s="524">
        <v>32</v>
      </c>
      <c r="E30" s="526">
        <v>1.942</v>
      </c>
      <c r="F30" s="280">
        <v>431</v>
      </c>
      <c r="G30" s="317">
        <v>25.1</v>
      </c>
      <c r="H30" s="280">
        <v>25</v>
      </c>
      <c r="I30" s="317">
        <v>8.4</v>
      </c>
      <c r="J30" s="280">
        <v>320</v>
      </c>
      <c r="K30" s="317">
        <v>15.9</v>
      </c>
      <c r="L30" s="527">
        <v>28</v>
      </c>
      <c r="M30" s="528">
        <v>5.3</v>
      </c>
      <c r="N30" s="280">
        <v>383</v>
      </c>
      <c r="O30" s="317">
        <v>31.15</v>
      </c>
      <c r="P30" s="280">
        <v>27</v>
      </c>
      <c r="Q30" s="317">
        <v>1.62</v>
      </c>
      <c r="R30" s="280">
        <v>512</v>
      </c>
      <c r="S30" s="317">
        <v>32.126</v>
      </c>
      <c r="T30" s="527">
        <v>40</v>
      </c>
      <c r="U30" s="528">
        <v>2.426</v>
      </c>
    </row>
    <row r="31" spans="1:21" ht="15">
      <c r="A31" s="378" t="s">
        <v>570</v>
      </c>
      <c r="B31" s="524">
        <v>178</v>
      </c>
      <c r="C31" s="525">
        <v>185.898</v>
      </c>
      <c r="D31" s="524">
        <v>60</v>
      </c>
      <c r="E31" s="526">
        <v>41.354</v>
      </c>
      <c r="F31" s="280">
        <v>209</v>
      </c>
      <c r="G31" s="317">
        <v>225.2</v>
      </c>
      <c r="H31" s="280">
        <v>60</v>
      </c>
      <c r="I31" s="317">
        <v>44.5</v>
      </c>
      <c r="J31" s="280">
        <v>191</v>
      </c>
      <c r="K31" s="317">
        <v>183.3</v>
      </c>
      <c r="L31" s="527">
        <v>70</v>
      </c>
      <c r="M31" s="528">
        <v>29.4</v>
      </c>
      <c r="N31" s="280">
        <v>233</v>
      </c>
      <c r="O31" s="317">
        <v>236.758</v>
      </c>
      <c r="P31" s="280">
        <v>83</v>
      </c>
      <c r="Q31" s="317">
        <v>64.11</v>
      </c>
      <c r="R31" s="280">
        <v>187</v>
      </c>
      <c r="S31" s="317">
        <v>265.877</v>
      </c>
      <c r="T31" s="527">
        <v>46</v>
      </c>
      <c r="U31" s="528">
        <v>32.326</v>
      </c>
    </row>
    <row r="32" spans="1:21" ht="45">
      <c r="A32" s="379" t="s">
        <v>502</v>
      </c>
      <c r="B32" s="524">
        <v>60</v>
      </c>
      <c r="C32" s="525">
        <v>57.221</v>
      </c>
      <c r="D32" s="524">
        <v>35</v>
      </c>
      <c r="E32" s="526">
        <v>15.923</v>
      </c>
      <c r="F32" s="280">
        <v>39</v>
      </c>
      <c r="G32" s="317">
        <v>61.7</v>
      </c>
      <c r="H32" s="280">
        <v>38</v>
      </c>
      <c r="I32" s="317">
        <v>29.1</v>
      </c>
      <c r="J32" s="280">
        <v>43</v>
      </c>
      <c r="K32" s="317">
        <v>66.8</v>
      </c>
      <c r="L32" s="527">
        <v>31</v>
      </c>
      <c r="M32" s="528">
        <v>18.7</v>
      </c>
      <c r="N32" s="280">
        <v>39</v>
      </c>
      <c r="O32" s="317">
        <v>55.581</v>
      </c>
      <c r="P32" s="280">
        <v>38</v>
      </c>
      <c r="Q32" s="317">
        <v>15.717</v>
      </c>
      <c r="R32" s="280">
        <v>25</v>
      </c>
      <c r="S32" s="317">
        <v>20.132</v>
      </c>
      <c r="T32" s="527">
        <v>24</v>
      </c>
      <c r="U32" s="528">
        <v>7.948</v>
      </c>
    </row>
    <row r="33" spans="1:21" ht="15">
      <c r="A33" s="378" t="s">
        <v>571</v>
      </c>
      <c r="B33" s="524">
        <v>333</v>
      </c>
      <c r="C33" s="525">
        <v>104.791</v>
      </c>
      <c r="D33" s="524">
        <v>64</v>
      </c>
      <c r="E33" s="526">
        <v>10.191</v>
      </c>
      <c r="F33" s="280">
        <v>386</v>
      </c>
      <c r="G33" s="317">
        <v>155.4</v>
      </c>
      <c r="H33" s="280">
        <v>82</v>
      </c>
      <c r="I33" s="317">
        <v>15.2</v>
      </c>
      <c r="J33" s="280">
        <v>428</v>
      </c>
      <c r="K33" s="317">
        <v>161.3</v>
      </c>
      <c r="L33" s="527">
        <v>109</v>
      </c>
      <c r="M33" s="528">
        <v>19.5</v>
      </c>
      <c r="N33" s="280">
        <v>516</v>
      </c>
      <c r="O33" s="317">
        <v>196.572</v>
      </c>
      <c r="P33" s="280">
        <v>80</v>
      </c>
      <c r="Q33" s="317">
        <v>18.641</v>
      </c>
      <c r="R33" s="280">
        <v>444</v>
      </c>
      <c r="S33" s="317">
        <v>139.628</v>
      </c>
      <c r="T33" s="527">
        <v>90</v>
      </c>
      <c r="U33" s="528">
        <v>29.722</v>
      </c>
    </row>
    <row r="34" spans="1:21" ht="21" customHeight="1">
      <c r="A34" s="233" t="s">
        <v>777</v>
      </c>
      <c r="B34" s="524"/>
      <c r="C34" s="525"/>
      <c r="D34" s="524"/>
      <c r="E34" s="526"/>
      <c r="F34" s="280"/>
      <c r="G34" s="317"/>
      <c r="H34" s="280"/>
      <c r="I34" s="317"/>
      <c r="J34" s="280"/>
      <c r="K34" s="317"/>
      <c r="L34" s="527"/>
      <c r="M34" s="528"/>
      <c r="N34" s="280"/>
      <c r="O34" s="317"/>
      <c r="P34" s="280"/>
      <c r="Q34" s="317"/>
      <c r="R34" s="280"/>
      <c r="S34" s="317"/>
      <c r="T34" s="527"/>
      <c r="U34" s="528"/>
    </row>
    <row r="35" spans="1:21" ht="15">
      <c r="A35" s="234" t="s">
        <v>458</v>
      </c>
      <c r="B35" s="515">
        <v>1361</v>
      </c>
      <c r="C35" s="516">
        <v>656.687</v>
      </c>
      <c r="D35" s="515">
        <v>207</v>
      </c>
      <c r="E35" s="517">
        <v>60.998</v>
      </c>
      <c r="F35" s="488">
        <v>1291</v>
      </c>
      <c r="G35" s="518">
        <v>521.9</v>
      </c>
      <c r="H35" s="488">
        <v>203</v>
      </c>
      <c r="I35" s="518">
        <v>74.9</v>
      </c>
      <c r="J35" s="488">
        <v>1398</v>
      </c>
      <c r="K35" s="518">
        <f>742265/1000</f>
        <v>742.265</v>
      </c>
      <c r="L35" s="519">
        <v>218</v>
      </c>
      <c r="M35" s="520">
        <v>83</v>
      </c>
      <c r="N35" s="488">
        <v>1476</v>
      </c>
      <c r="O35" s="518">
        <v>712.105</v>
      </c>
      <c r="P35" s="488">
        <v>209</v>
      </c>
      <c r="Q35" s="518">
        <v>126.63400000000001</v>
      </c>
      <c r="R35" s="488">
        <v>1252</v>
      </c>
      <c r="S35" s="518">
        <v>472.76200000000006</v>
      </c>
      <c r="T35" s="519">
        <v>157</v>
      </c>
      <c r="U35" s="520">
        <v>93.93700000000001</v>
      </c>
    </row>
    <row r="36" spans="1:21" ht="15">
      <c r="A36" s="235" t="s">
        <v>566</v>
      </c>
      <c r="B36" s="521">
        <v>94</v>
      </c>
      <c r="C36" s="522">
        <v>31.604</v>
      </c>
      <c r="D36" s="521">
        <v>16</v>
      </c>
      <c r="E36" s="523">
        <v>12.155</v>
      </c>
      <c r="F36" s="488">
        <v>21</v>
      </c>
      <c r="G36" s="518">
        <v>15.2</v>
      </c>
      <c r="H36" s="488">
        <v>16</v>
      </c>
      <c r="I36" s="518">
        <v>9.5</v>
      </c>
      <c r="J36" s="488">
        <v>49</v>
      </c>
      <c r="K36" s="518">
        <v>6</v>
      </c>
      <c r="L36" s="519">
        <v>13</v>
      </c>
      <c r="M36" s="520">
        <v>8.6</v>
      </c>
      <c r="N36" s="488">
        <v>42</v>
      </c>
      <c r="O36" s="518">
        <v>23.92</v>
      </c>
      <c r="P36" s="488">
        <v>11</v>
      </c>
      <c r="Q36" s="518">
        <v>5.665</v>
      </c>
      <c r="R36" s="488">
        <v>17</v>
      </c>
      <c r="S36" s="518">
        <v>10.094</v>
      </c>
      <c r="T36" s="519">
        <v>8</v>
      </c>
      <c r="U36" s="520">
        <v>10.509</v>
      </c>
    </row>
    <row r="37" spans="1:21" ht="15">
      <c r="A37" s="235" t="s">
        <v>567</v>
      </c>
      <c r="B37" s="521">
        <v>23</v>
      </c>
      <c r="C37" s="522">
        <v>18.027</v>
      </c>
      <c r="D37" s="521">
        <v>13</v>
      </c>
      <c r="E37" s="523">
        <v>3.847</v>
      </c>
      <c r="F37" s="488">
        <v>52</v>
      </c>
      <c r="G37" s="518">
        <v>41.4</v>
      </c>
      <c r="H37" s="488">
        <v>11</v>
      </c>
      <c r="I37" s="518">
        <v>13.1</v>
      </c>
      <c r="J37" s="488">
        <v>65</v>
      </c>
      <c r="K37" s="518">
        <v>62.2</v>
      </c>
      <c r="L37" s="519">
        <v>12</v>
      </c>
      <c r="M37" s="520">
        <v>7.6</v>
      </c>
      <c r="N37" s="488">
        <v>35</v>
      </c>
      <c r="O37" s="518">
        <v>39.139</v>
      </c>
      <c r="P37" s="488">
        <v>6</v>
      </c>
      <c r="Q37" s="518">
        <v>7.933</v>
      </c>
      <c r="R37" s="488">
        <v>19</v>
      </c>
      <c r="S37" s="518">
        <v>17.664</v>
      </c>
      <c r="T37" s="519">
        <v>4</v>
      </c>
      <c r="U37" s="520">
        <v>0.778</v>
      </c>
    </row>
    <row r="38" spans="1:21" ht="15">
      <c r="A38" s="235" t="s">
        <v>568</v>
      </c>
      <c r="B38" s="521">
        <v>183</v>
      </c>
      <c r="C38" s="522">
        <v>127.75</v>
      </c>
      <c r="D38" s="521">
        <v>52</v>
      </c>
      <c r="E38" s="523">
        <v>11.738</v>
      </c>
      <c r="F38" s="488">
        <v>174</v>
      </c>
      <c r="G38" s="518">
        <f>110959/1000</f>
        <v>110.959</v>
      </c>
      <c r="H38" s="488">
        <v>53</v>
      </c>
      <c r="I38" s="518">
        <v>12.7</v>
      </c>
      <c r="J38" s="488">
        <v>189</v>
      </c>
      <c r="K38" s="518">
        <f>254617/1000</f>
        <v>254.617</v>
      </c>
      <c r="L38" s="519">
        <v>43</v>
      </c>
      <c r="M38" s="520">
        <v>11.6</v>
      </c>
      <c r="N38" s="488">
        <v>217</v>
      </c>
      <c r="O38" s="518">
        <v>199.591</v>
      </c>
      <c r="P38" s="488">
        <v>45</v>
      </c>
      <c r="Q38" s="518">
        <v>15.944</v>
      </c>
      <c r="R38" s="488">
        <v>118</v>
      </c>
      <c r="S38" s="518">
        <v>59.06</v>
      </c>
      <c r="T38" s="519">
        <v>37</v>
      </c>
      <c r="U38" s="520">
        <v>16.502</v>
      </c>
    </row>
    <row r="39" spans="1:21" ht="15">
      <c r="A39" s="235" t="s">
        <v>776</v>
      </c>
      <c r="B39" s="521">
        <v>264</v>
      </c>
      <c r="C39" s="522">
        <v>38.674</v>
      </c>
      <c r="D39" s="521">
        <v>14</v>
      </c>
      <c r="E39" s="523">
        <v>1</v>
      </c>
      <c r="F39" s="488">
        <v>284</v>
      </c>
      <c r="G39" s="518">
        <v>31.8</v>
      </c>
      <c r="H39" s="488">
        <v>5</v>
      </c>
      <c r="I39" s="518">
        <v>0.3</v>
      </c>
      <c r="J39" s="488">
        <v>315</v>
      </c>
      <c r="K39" s="518">
        <v>30.7</v>
      </c>
      <c r="L39" s="519">
        <v>20</v>
      </c>
      <c r="M39" s="520">
        <v>2</v>
      </c>
      <c r="N39" s="488">
        <v>255</v>
      </c>
      <c r="O39" s="518">
        <v>26.575</v>
      </c>
      <c r="P39" s="488">
        <v>5</v>
      </c>
      <c r="Q39" s="518">
        <v>0.515</v>
      </c>
      <c r="R39" s="488">
        <v>244</v>
      </c>
      <c r="S39" s="518">
        <v>18.125</v>
      </c>
      <c r="T39" s="519">
        <v>5</v>
      </c>
      <c r="U39" s="520">
        <v>0.568</v>
      </c>
    </row>
    <row r="40" spans="1:21" ht="15">
      <c r="A40" s="235" t="s">
        <v>570</v>
      </c>
      <c r="B40" s="521">
        <v>171</v>
      </c>
      <c r="C40" s="522">
        <v>139.469</v>
      </c>
      <c r="D40" s="521">
        <v>26</v>
      </c>
      <c r="E40" s="523">
        <v>8.13</v>
      </c>
      <c r="F40" s="488">
        <v>168</v>
      </c>
      <c r="G40" s="518">
        <v>123.1</v>
      </c>
      <c r="H40" s="488">
        <v>30</v>
      </c>
      <c r="I40" s="518">
        <v>15.3</v>
      </c>
      <c r="J40" s="488">
        <v>135</v>
      </c>
      <c r="K40" s="518">
        <v>142.3</v>
      </c>
      <c r="L40" s="519">
        <v>23</v>
      </c>
      <c r="M40" s="520">
        <v>15.4</v>
      </c>
      <c r="N40" s="488">
        <v>175</v>
      </c>
      <c r="O40" s="518">
        <v>177.895</v>
      </c>
      <c r="P40" s="488">
        <v>54</v>
      </c>
      <c r="Q40" s="518">
        <v>34.04</v>
      </c>
      <c r="R40" s="488">
        <v>144</v>
      </c>
      <c r="S40" s="518">
        <v>163.086</v>
      </c>
      <c r="T40" s="519">
        <v>35</v>
      </c>
      <c r="U40" s="520">
        <v>47.755</v>
      </c>
    </row>
    <row r="41" spans="1:21" ht="45">
      <c r="A41" s="236" t="s">
        <v>502</v>
      </c>
      <c r="B41" s="521">
        <v>57</v>
      </c>
      <c r="C41" s="522">
        <v>53.08</v>
      </c>
      <c r="D41" s="521">
        <v>31</v>
      </c>
      <c r="E41" s="523">
        <v>12.861</v>
      </c>
      <c r="F41" s="488">
        <v>33</v>
      </c>
      <c r="G41" s="518">
        <v>38.6</v>
      </c>
      <c r="H41" s="488">
        <v>31</v>
      </c>
      <c r="I41" s="518">
        <v>11.7</v>
      </c>
      <c r="J41" s="488">
        <v>57</v>
      </c>
      <c r="K41" s="518">
        <v>91.5</v>
      </c>
      <c r="L41" s="519">
        <v>40</v>
      </c>
      <c r="M41" s="520">
        <v>18.7</v>
      </c>
      <c r="N41" s="488">
        <v>48</v>
      </c>
      <c r="O41" s="518">
        <v>67.496</v>
      </c>
      <c r="P41" s="488">
        <v>19</v>
      </c>
      <c r="Q41" s="518">
        <v>36.197</v>
      </c>
      <c r="R41" s="488">
        <v>25</v>
      </c>
      <c r="S41" s="518">
        <v>36.367</v>
      </c>
      <c r="T41" s="519">
        <v>12</v>
      </c>
      <c r="U41" s="520">
        <v>4.293</v>
      </c>
    </row>
    <row r="42" spans="1:21" ht="15">
      <c r="A42" s="235" t="s">
        <v>571</v>
      </c>
      <c r="B42" s="521">
        <v>569</v>
      </c>
      <c r="C42" s="522">
        <v>248.083</v>
      </c>
      <c r="D42" s="521">
        <v>55</v>
      </c>
      <c r="E42" s="523">
        <v>11.267</v>
      </c>
      <c r="F42" s="488">
        <v>559</v>
      </c>
      <c r="G42" s="518">
        <v>160.8</v>
      </c>
      <c r="H42" s="488">
        <v>57</v>
      </c>
      <c r="I42" s="518">
        <v>12.3</v>
      </c>
      <c r="J42" s="488">
        <v>588</v>
      </c>
      <c r="K42" s="518">
        <v>154.9</v>
      </c>
      <c r="L42" s="519">
        <v>67</v>
      </c>
      <c r="M42" s="520">
        <v>19</v>
      </c>
      <c r="N42" s="488">
        <v>704</v>
      </c>
      <c r="O42" s="518">
        <v>177.489</v>
      </c>
      <c r="P42" s="488">
        <v>69</v>
      </c>
      <c r="Q42" s="518">
        <v>26.34</v>
      </c>
      <c r="R42" s="488">
        <v>685</v>
      </c>
      <c r="S42" s="518">
        <v>168.366</v>
      </c>
      <c r="T42" s="519">
        <v>56</v>
      </c>
      <c r="U42" s="520">
        <v>13.532</v>
      </c>
    </row>
    <row r="43" spans="1:21" ht="21" customHeight="1">
      <c r="A43" s="375" t="s">
        <v>778</v>
      </c>
      <c r="B43" s="524"/>
      <c r="C43" s="525"/>
      <c r="D43" s="524"/>
      <c r="E43" s="526"/>
      <c r="F43" s="280"/>
      <c r="G43" s="317"/>
      <c r="H43" s="280"/>
      <c r="I43" s="317"/>
      <c r="J43" s="280"/>
      <c r="K43" s="317"/>
      <c r="L43" s="527"/>
      <c r="M43" s="528"/>
      <c r="N43" s="280"/>
      <c r="O43" s="317"/>
      <c r="P43" s="280"/>
      <c r="Q43" s="317"/>
      <c r="R43" s="280"/>
      <c r="S43" s="317"/>
      <c r="T43" s="527"/>
      <c r="U43" s="528"/>
    </row>
    <row r="44" spans="1:21" ht="15">
      <c r="A44" s="377" t="s">
        <v>458</v>
      </c>
      <c r="B44" s="529">
        <v>837</v>
      </c>
      <c r="C44" s="530">
        <v>285.975</v>
      </c>
      <c r="D44" s="529">
        <v>123</v>
      </c>
      <c r="E44" s="531">
        <v>52.113</v>
      </c>
      <c r="F44" s="280">
        <v>729</v>
      </c>
      <c r="G44" s="317">
        <v>236.3</v>
      </c>
      <c r="H44" s="280">
        <v>81</v>
      </c>
      <c r="I44" s="317">
        <v>31.3</v>
      </c>
      <c r="J44" s="280">
        <v>906</v>
      </c>
      <c r="K44" s="317">
        <f>242648/1000</f>
        <v>242.648</v>
      </c>
      <c r="L44" s="527">
        <v>131</v>
      </c>
      <c r="M44" s="528">
        <v>51.6</v>
      </c>
      <c r="N44" s="280">
        <v>726</v>
      </c>
      <c r="O44" s="317">
        <v>346.363</v>
      </c>
      <c r="P44" s="280">
        <v>111</v>
      </c>
      <c r="Q44" s="317">
        <v>64.643</v>
      </c>
      <c r="R44" s="280">
        <v>656</v>
      </c>
      <c r="S44" s="317">
        <v>374.899</v>
      </c>
      <c r="T44" s="527">
        <v>108</v>
      </c>
      <c r="U44" s="528">
        <v>69.66799999999999</v>
      </c>
    </row>
    <row r="45" spans="1:21" ht="15">
      <c r="A45" s="378" t="s">
        <v>566</v>
      </c>
      <c r="B45" s="524">
        <v>26</v>
      </c>
      <c r="C45" s="525">
        <v>11.671</v>
      </c>
      <c r="D45" s="524">
        <v>9</v>
      </c>
      <c r="E45" s="526">
        <v>5.837</v>
      </c>
      <c r="F45" s="280">
        <v>6</v>
      </c>
      <c r="G45" s="317">
        <v>7.1</v>
      </c>
      <c r="H45" s="280">
        <v>3</v>
      </c>
      <c r="I45" s="317">
        <v>1.3</v>
      </c>
      <c r="J45" s="280">
        <v>40</v>
      </c>
      <c r="K45" s="317">
        <v>4.5</v>
      </c>
      <c r="L45" s="527">
        <v>5</v>
      </c>
      <c r="M45" s="528">
        <v>2.5</v>
      </c>
      <c r="N45" s="280">
        <v>51</v>
      </c>
      <c r="O45" s="317">
        <v>5.233</v>
      </c>
      <c r="P45" s="280">
        <v>4</v>
      </c>
      <c r="Q45" s="317">
        <v>0.509</v>
      </c>
      <c r="R45" s="280">
        <v>42</v>
      </c>
      <c r="S45" s="317">
        <v>4.16</v>
      </c>
      <c r="T45" s="527">
        <v>4</v>
      </c>
      <c r="U45" s="528">
        <v>1.055</v>
      </c>
    </row>
    <row r="46" spans="1:21" ht="15">
      <c r="A46" s="378" t="s">
        <v>567</v>
      </c>
      <c r="B46" s="524">
        <v>22</v>
      </c>
      <c r="C46" s="525">
        <v>5.294</v>
      </c>
      <c r="D46" s="524">
        <v>17</v>
      </c>
      <c r="E46" s="526">
        <v>5.012</v>
      </c>
      <c r="F46" s="280">
        <v>22</v>
      </c>
      <c r="G46" s="317">
        <v>5.7</v>
      </c>
      <c r="H46" s="280">
        <v>4</v>
      </c>
      <c r="I46" s="317">
        <v>3.7</v>
      </c>
      <c r="J46" s="280">
        <v>33</v>
      </c>
      <c r="K46" s="317">
        <v>11.5</v>
      </c>
      <c r="L46" s="527">
        <v>9</v>
      </c>
      <c r="M46" s="528">
        <v>1.9</v>
      </c>
      <c r="N46" s="280">
        <v>16</v>
      </c>
      <c r="O46" s="317">
        <v>5.626</v>
      </c>
      <c r="P46" s="280">
        <v>13</v>
      </c>
      <c r="Q46" s="317">
        <v>5.868</v>
      </c>
      <c r="R46" s="280">
        <v>17</v>
      </c>
      <c r="S46" s="317">
        <v>7.358</v>
      </c>
      <c r="T46" s="527">
        <v>6</v>
      </c>
      <c r="U46" s="528">
        <v>1.638</v>
      </c>
    </row>
    <row r="47" spans="1:21" ht="15">
      <c r="A47" s="378" t="s">
        <v>568</v>
      </c>
      <c r="B47" s="524">
        <v>126</v>
      </c>
      <c r="C47" s="525">
        <v>99.786</v>
      </c>
      <c r="D47" s="524">
        <v>29</v>
      </c>
      <c r="E47" s="526">
        <v>7.84</v>
      </c>
      <c r="F47" s="280">
        <v>95</v>
      </c>
      <c r="G47" s="317">
        <f>45625/1000</f>
        <v>45.625</v>
      </c>
      <c r="H47" s="280">
        <v>23</v>
      </c>
      <c r="I47" s="317">
        <v>7</v>
      </c>
      <c r="J47" s="280">
        <v>240</v>
      </c>
      <c r="K47" s="317">
        <f>66538/1000</f>
        <v>66.538</v>
      </c>
      <c r="L47" s="527">
        <v>26</v>
      </c>
      <c r="M47" s="528">
        <v>9.5</v>
      </c>
      <c r="N47" s="280">
        <v>112</v>
      </c>
      <c r="O47" s="317">
        <v>64.697</v>
      </c>
      <c r="P47" s="280">
        <v>38</v>
      </c>
      <c r="Q47" s="317">
        <v>7.478</v>
      </c>
      <c r="R47" s="280">
        <v>68</v>
      </c>
      <c r="S47" s="317">
        <v>25.206</v>
      </c>
      <c r="T47" s="527">
        <v>23</v>
      </c>
      <c r="U47" s="528">
        <v>10.482</v>
      </c>
    </row>
    <row r="48" spans="1:21" ht="15">
      <c r="A48" s="378" t="s">
        <v>776</v>
      </c>
      <c r="B48" s="524">
        <v>427</v>
      </c>
      <c r="C48" s="525">
        <v>19.267</v>
      </c>
      <c r="D48" s="524">
        <v>9</v>
      </c>
      <c r="E48" s="526">
        <v>0.458</v>
      </c>
      <c r="F48" s="280">
        <v>384</v>
      </c>
      <c r="G48" s="532">
        <v>15.3</v>
      </c>
      <c r="H48" s="280">
        <v>9</v>
      </c>
      <c r="I48" s="317">
        <v>0.2</v>
      </c>
      <c r="J48" s="280">
        <v>329</v>
      </c>
      <c r="K48" s="317">
        <v>13.7</v>
      </c>
      <c r="L48" s="527">
        <v>12</v>
      </c>
      <c r="M48" s="528">
        <v>0.6</v>
      </c>
      <c r="N48" s="280">
        <v>259</v>
      </c>
      <c r="O48" s="532">
        <v>11.894</v>
      </c>
      <c r="P48" s="280">
        <v>11</v>
      </c>
      <c r="Q48" s="317">
        <v>0.846</v>
      </c>
      <c r="R48" s="280">
        <v>244</v>
      </c>
      <c r="S48" s="317">
        <v>12.126</v>
      </c>
      <c r="T48" s="527">
        <v>10</v>
      </c>
      <c r="U48" s="528">
        <v>0.633</v>
      </c>
    </row>
    <row r="49" spans="1:21" ht="15">
      <c r="A49" s="378" t="s">
        <v>570</v>
      </c>
      <c r="B49" s="524">
        <v>117</v>
      </c>
      <c r="C49" s="525">
        <v>108.506</v>
      </c>
      <c r="D49" s="524">
        <v>36</v>
      </c>
      <c r="E49" s="526">
        <v>28.862</v>
      </c>
      <c r="F49" s="280">
        <v>105</v>
      </c>
      <c r="G49" s="317">
        <v>113</v>
      </c>
      <c r="H49" s="280">
        <v>26</v>
      </c>
      <c r="I49" s="317">
        <v>16.9</v>
      </c>
      <c r="J49" s="280">
        <v>100</v>
      </c>
      <c r="K49" s="317">
        <v>67.6</v>
      </c>
      <c r="L49" s="527">
        <v>37</v>
      </c>
      <c r="M49" s="528">
        <v>28.8</v>
      </c>
      <c r="N49" s="280">
        <v>129</v>
      </c>
      <c r="O49" s="317">
        <v>173.763</v>
      </c>
      <c r="P49" s="280">
        <v>30</v>
      </c>
      <c r="Q49" s="317">
        <v>43.47</v>
      </c>
      <c r="R49" s="280">
        <v>137</v>
      </c>
      <c r="S49" s="317">
        <v>229.56</v>
      </c>
      <c r="T49" s="527">
        <v>43</v>
      </c>
      <c r="U49" s="528">
        <v>50.138</v>
      </c>
    </row>
    <row r="50" spans="1:21" ht="45">
      <c r="A50" s="379" t="s">
        <v>502</v>
      </c>
      <c r="B50" s="524">
        <v>29</v>
      </c>
      <c r="C50" s="525">
        <v>13</v>
      </c>
      <c r="D50" s="524">
        <v>12</v>
      </c>
      <c r="E50" s="526">
        <v>2.445</v>
      </c>
      <c r="F50" s="280">
        <v>25</v>
      </c>
      <c r="G50" s="317">
        <v>19.6</v>
      </c>
      <c r="H50" s="280">
        <v>7</v>
      </c>
      <c r="I50" s="317">
        <v>1</v>
      </c>
      <c r="J50" s="280">
        <v>35</v>
      </c>
      <c r="K50" s="317">
        <v>26.1</v>
      </c>
      <c r="L50" s="527">
        <v>16</v>
      </c>
      <c r="M50" s="528">
        <v>6.2</v>
      </c>
      <c r="N50" s="280">
        <v>18</v>
      </c>
      <c r="O50" s="317">
        <v>11.253</v>
      </c>
      <c r="P50" s="280">
        <v>9</v>
      </c>
      <c r="Q50" s="317">
        <v>5.779</v>
      </c>
      <c r="R50" s="280">
        <v>10</v>
      </c>
      <c r="S50" s="317">
        <v>3.635</v>
      </c>
      <c r="T50" s="527">
        <v>6</v>
      </c>
      <c r="U50" s="528">
        <v>2.859</v>
      </c>
    </row>
    <row r="51" spans="1:21" ht="15">
      <c r="A51" s="378" t="s">
        <v>571</v>
      </c>
      <c r="B51" s="524">
        <v>90</v>
      </c>
      <c r="C51" s="525">
        <v>28.451</v>
      </c>
      <c r="D51" s="524">
        <v>11</v>
      </c>
      <c r="E51" s="526">
        <v>1.659</v>
      </c>
      <c r="F51" s="280">
        <v>92</v>
      </c>
      <c r="G51" s="317">
        <v>30.1</v>
      </c>
      <c r="H51" s="280">
        <v>9</v>
      </c>
      <c r="I51" s="317">
        <v>1.2</v>
      </c>
      <c r="J51" s="280">
        <v>129</v>
      </c>
      <c r="K51" s="317">
        <v>52.6</v>
      </c>
      <c r="L51" s="527">
        <v>26</v>
      </c>
      <c r="M51" s="528">
        <v>2.1</v>
      </c>
      <c r="N51" s="280">
        <v>141</v>
      </c>
      <c r="O51" s="317">
        <v>73.897</v>
      </c>
      <c r="P51" s="280">
        <v>6</v>
      </c>
      <c r="Q51" s="317">
        <v>0.693</v>
      </c>
      <c r="R51" s="280">
        <v>138</v>
      </c>
      <c r="S51" s="317">
        <v>92.854</v>
      </c>
      <c r="T51" s="527">
        <v>16</v>
      </c>
      <c r="U51" s="528">
        <v>2.863</v>
      </c>
    </row>
    <row r="52" spans="1:21" ht="21" customHeight="1">
      <c r="A52" s="375" t="s">
        <v>779</v>
      </c>
      <c r="B52" s="524"/>
      <c r="C52" s="525"/>
      <c r="D52" s="524"/>
      <c r="E52" s="526"/>
      <c r="F52" s="280"/>
      <c r="G52" s="317"/>
      <c r="H52" s="280"/>
      <c r="I52" s="317"/>
      <c r="J52" s="280"/>
      <c r="K52" s="317"/>
      <c r="L52" s="527"/>
      <c r="M52" s="528"/>
      <c r="N52" s="280"/>
      <c r="O52" s="317"/>
      <c r="P52" s="280"/>
      <c r="Q52" s="317"/>
      <c r="R52" s="280"/>
      <c r="S52" s="317"/>
      <c r="T52" s="527"/>
      <c r="U52" s="528"/>
    </row>
    <row r="53" spans="1:21" ht="15">
      <c r="A53" s="377" t="s">
        <v>458</v>
      </c>
      <c r="B53" s="529">
        <v>1715</v>
      </c>
      <c r="C53" s="530">
        <v>883.745</v>
      </c>
      <c r="D53" s="529">
        <v>245</v>
      </c>
      <c r="E53" s="531">
        <v>130.033</v>
      </c>
      <c r="F53" s="280">
        <v>1760</v>
      </c>
      <c r="G53" s="317">
        <v>745.7</v>
      </c>
      <c r="H53" s="280">
        <v>211</v>
      </c>
      <c r="I53" s="317">
        <v>91</v>
      </c>
      <c r="J53" s="280">
        <v>1829</v>
      </c>
      <c r="K53" s="317">
        <f>943172/1000</f>
        <v>943.172</v>
      </c>
      <c r="L53" s="527">
        <v>236</v>
      </c>
      <c r="M53" s="528">
        <v>138.1</v>
      </c>
      <c r="N53" s="280">
        <v>1826</v>
      </c>
      <c r="O53" s="317">
        <v>985.377</v>
      </c>
      <c r="P53" s="280">
        <v>263</v>
      </c>
      <c r="Q53" s="317">
        <v>119.80399999999999</v>
      </c>
      <c r="R53" s="280">
        <v>1915</v>
      </c>
      <c r="S53" s="317">
        <v>1045.785</v>
      </c>
      <c r="T53" s="527">
        <v>261</v>
      </c>
      <c r="U53" s="528">
        <v>161.61200000000002</v>
      </c>
    </row>
    <row r="54" spans="1:21" ht="15">
      <c r="A54" s="378" t="s">
        <v>566</v>
      </c>
      <c r="B54" s="524">
        <v>15</v>
      </c>
      <c r="C54" s="525">
        <v>18.656</v>
      </c>
      <c r="D54" s="524">
        <v>10</v>
      </c>
      <c r="E54" s="526">
        <v>11.425</v>
      </c>
      <c r="F54" s="280">
        <v>19</v>
      </c>
      <c r="G54" s="317">
        <v>30</v>
      </c>
      <c r="H54" s="280">
        <v>14</v>
      </c>
      <c r="I54" s="317">
        <v>17</v>
      </c>
      <c r="J54" s="280">
        <v>20</v>
      </c>
      <c r="K54" s="317">
        <v>6.6</v>
      </c>
      <c r="L54" s="527">
        <v>4</v>
      </c>
      <c r="M54" s="528">
        <v>4</v>
      </c>
      <c r="N54" s="280">
        <v>13</v>
      </c>
      <c r="O54" s="317">
        <v>3.613</v>
      </c>
      <c r="P54" s="280">
        <v>0</v>
      </c>
      <c r="Q54" s="317">
        <v>0</v>
      </c>
      <c r="R54" s="280">
        <v>14</v>
      </c>
      <c r="S54" s="317">
        <v>9.589</v>
      </c>
      <c r="T54" s="527">
        <v>7</v>
      </c>
      <c r="U54" s="528">
        <v>5.315</v>
      </c>
    </row>
    <row r="55" spans="1:21" ht="15">
      <c r="A55" s="378" t="s">
        <v>567</v>
      </c>
      <c r="B55" s="524">
        <v>25</v>
      </c>
      <c r="C55" s="525">
        <v>33.603</v>
      </c>
      <c r="D55" s="524">
        <v>9</v>
      </c>
      <c r="E55" s="526">
        <v>3.508</v>
      </c>
      <c r="F55" s="280">
        <v>35</v>
      </c>
      <c r="G55" s="317">
        <v>30.8</v>
      </c>
      <c r="H55" s="280">
        <v>11</v>
      </c>
      <c r="I55" s="317">
        <v>3.4</v>
      </c>
      <c r="J55" s="280">
        <v>41</v>
      </c>
      <c r="K55" s="317">
        <v>34</v>
      </c>
      <c r="L55" s="527">
        <v>7</v>
      </c>
      <c r="M55" s="528">
        <v>1.7</v>
      </c>
      <c r="N55" s="280">
        <v>32</v>
      </c>
      <c r="O55" s="317">
        <v>38.54</v>
      </c>
      <c r="P55" s="280">
        <v>9</v>
      </c>
      <c r="Q55" s="317">
        <v>2.417</v>
      </c>
      <c r="R55" s="280">
        <v>22</v>
      </c>
      <c r="S55" s="317">
        <v>59.569</v>
      </c>
      <c r="T55" s="527">
        <v>18</v>
      </c>
      <c r="U55" s="528">
        <v>8.015</v>
      </c>
    </row>
    <row r="56" spans="1:21" ht="15">
      <c r="A56" s="378" t="s">
        <v>568</v>
      </c>
      <c r="B56" s="524">
        <v>227</v>
      </c>
      <c r="C56" s="525">
        <v>150.442</v>
      </c>
      <c r="D56" s="524">
        <v>61</v>
      </c>
      <c r="E56" s="526">
        <v>17.806</v>
      </c>
      <c r="F56" s="280">
        <v>218</v>
      </c>
      <c r="G56" s="317">
        <f>114924/1000</f>
        <v>114.924</v>
      </c>
      <c r="H56" s="280">
        <v>47</v>
      </c>
      <c r="I56" s="317">
        <v>11.2</v>
      </c>
      <c r="J56" s="280">
        <v>235</v>
      </c>
      <c r="K56" s="317">
        <f>154897/1000</f>
        <v>154.897</v>
      </c>
      <c r="L56" s="527">
        <v>54</v>
      </c>
      <c r="M56" s="528">
        <v>14</v>
      </c>
      <c r="N56" s="280">
        <v>242</v>
      </c>
      <c r="O56" s="317">
        <v>210.738</v>
      </c>
      <c r="P56" s="280">
        <v>56</v>
      </c>
      <c r="Q56" s="317">
        <v>14.651</v>
      </c>
      <c r="R56" s="280">
        <v>189</v>
      </c>
      <c r="S56" s="317">
        <v>116.613</v>
      </c>
      <c r="T56" s="527">
        <v>64</v>
      </c>
      <c r="U56" s="528">
        <v>18.938</v>
      </c>
    </row>
    <row r="57" spans="1:21" ht="15">
      <c r="A57" s="378" t="s">
        <v>776</v>
      </c>
      <c r="B57" s="524">
        <v>349</v>
      </c>
      <c r="C57" s="525">
        <v>25.135</v>
      </c>
      <c r="D57" s="524">
        <v>18</v>
      </c>
      <c r="E57" s="526">
        <v>2.286</v>
      </c>
      <c r="F57" s="280">
        <v>486</v>
      </c>
      <c r="G57" s="317">
        <v>24.3</v>
      </c>
      <c r="H57" s="280">
        <v>14</v>
      </c>
      <c r="I57" s="317">
        <v>3.1</v>
      </c>
      <c r="J57" s="280">
        <v>442</v>
      </c>
      <c r="K57" s="317">
        <v>29.3</v>
      </c>
      <c r="L57" s="527">
        <v>18</v>
      </c>
      <c r="M57" s="528">
        <v>0.9</v>
      </c>
      <c r="N57" s="280">
        <v>366</v>
      </c>
      <c r="O57" s="317">
        <v>19.015</v>
      </c>
      <c r="P57" s="280">
        <v>22</v>
      </c>
      <c r="Q57" s="317">
        <v>1.303</v>
      </c>
      <c r="R57" s="280">
        <v>438</v>
      </c>
      <c r="S57" s="317">
        <v>125.934</v>
      </c>
      <c r="T57" s="527">
        <v>14</v>
      </c>
      <c r="U57" s="528">
        <v>2.979</v>
      </c>
    </row>
    <row r="58" spans="1:21" ht="15">
      <c r="A58" s="378" t="s">
        <v>570</v>
      </c>
      <c r="B58" s="524">
        <v>274</v>
      </c>
      <c r="C58" s="525">
        <v>440.786</v>
      </c>
      <c r="D58" s="524">
        <v>65</v>
      </c>
      <c r="E58" s="526">
        <v>75.78</v>
      </c>
      <c r="F58" s="280">
        <v>237</v>
      </c>
      <c r="G58" s="317">
        <v>228.5</v>
      </c>
      <c r="H58" s="280">
        <v>53</v>
      </c>
      <c r="I58" s="317">
        <v>40.7</v>
      </c>
      <c r="J58" s="280">
        <v>238</v>
      </c>
      <c r="K58" s="317">
        <v>373.7</v>
      </c>
      <c r="L58" s="527">
        <v>54</v>
      </c>
      <c r="M58" s="528">
        <v>90.9</v>
      </c>
      <c r="N58" s="280">
        <v>308</v>
      </c>
      <c r="O58" s="317">
        <v>389.459</v>
      </c>
      <c r="P58" s="280">
        <v>69</v>
      </c>
      <c r="Q58" s="317">
        <v>58.577</v>
      </c>
      <c r="R58" s="280">
        <v>271</v>
      </c>
      <c r="S58" s="317">
        <v>495.272</v>
      </c>
      <c r="T58" s="527">
        <v>60</v>
      </c>
      <c r="U58" s="528">
        <v>84.681</v>
      </c>
    </row>
    <row r="59" spans="1:21" ht="45">
      <c r="A59" s="379" t="s">
        <v>502</v>
      </c>
      <c r="B59" s="524">
        <v>65</v>
      </c>
      <c r="C59" s="525">
        <v>63.134</v>
      </c>
      <c r="D59" s="524">
        <v>28</v>
      </c>
      <c r="E59" s="526">
        <v>9.546</v>
      </c>
      <c r="F59" s="280">
        <v>48</v>
      </c>
      <c r="G59" s="532">
        <v>150.7</v>
      </c>
      <c r="H59" s="280">
        <v>25</v>
      </c>
      <c r="I59" s="317">
        <v>7.1</v>
      </c>
      <c r="J59" s="280">
        <v>54</v>
      </c>
      <c r="K59" s="317">
        <v>78.3</v>
      </c>
      <c r="L59" s="527">
        <v>34</v>
      </c>
      <c r="M59" s="528">
        <v>12.5</v>
      </c>
      <c r="N59" s="280">
        <v>44</v>
      </c>
      <c r="O59" s="532">
        <v>62.853</v>
      </c>
      <c r="P59" s="280">
        <v>28</v>
      </c>
      <c r="Q59" s="317">
        <v>21.24</v>
      </c>
      <c r="R59" s="280">
        <v>24</v>
      </c>
      <c r="S59" s="317">
        <v>19.365</v>
      </c>
      <c r="T59" s="527">
        <v>16</v>
      </c>
      <c r="U59" s="528">
        <v>10.413</v>
      </c>
    </row>
    <row r="60" spans="1:21" ht="15">
      <c r="A60" s="378" t="s">
        <v>571</v>
      </c>
      <c r="B60" s="524">
        <v>760</v>
      </c>
      <c r="C60" s="525">
        <v>151.989</v>
      </c>
      <c r="D60" s="524">
        <v>54</v>
      </c>
      <c r="E60" s="526">
        <v>9.682</v>
      </c>
      <c r="F60" s="280">
        <v>717</v>
      </c>
      <c r="G60" s="317">
        <v>166.4</v>
      </c>
      <c r="H60" s="280">
        <v>47</v>
      </c>
      <c r="I60" s="317">
        <v>8.5</v>
      </c>
      <c r="J60" s="280">
        <v>799</v>
      </c>
      <c r="K60" s="317">
        <v>266.4</v>
      </c>
      <c r="L60" s="527">
        <v>65</v>
      </c>
      <c r="M60" s="528">
        <v>14.2</v>
      </c>
      <c r="N60" s="280">
        <v>821</v>
      </c>
      <c r="O60" s="317">
        <v>261.159</v>
      </c>
      <c r="P60" s="280">
        <v>79</v>
      </c>
      <c r="Q60" s="317">
        <v>21.616</v>
      </c>
      <c r="R60" s="280">
        <v>957</v>
      </c>
      <c r="S60" s="317">
        <v>219.443</v>
      </c>
      <c r="T60" s="527">
        <v>82</v>
      </c>
      <c r="U60" s="528">
        <v>31.271</v>
      </c>
    </row>
    <row r="61" spans="1:21" ht="21" customHeight="1">
      <c r="A61" s="375" t="s">
        <v>464</v>
      </c>
      <c r="B61" s="524"/>
      <c r="C61" s="525"/>
      <c r="D61" s="524"/>
      <c r="E61" s="526"/>
      <c r="F61" s="280"/>
      <c r="G61" s="317"/>
      <c r="H61" s="280"/>
      <c r="I61" s="317"/>
      <c r="J61" s="280"/>
      <c r="K61" s="317"/>
      <c r="L61" s="527"/>
      <c r="M61" s="528"/>
      <c r="N61" s="280"/>
      <c r="O61" s="317"/>
      <c r="P61" s="280"/>
      <c r="Q61" s="317"/>
      <c r="R61" s="280"/>
      <c r="S61" s="317"/>
      <c r="T61" s="527"/>
      <c r="U61" s="528"/>
    </row>
    <row r="62" spans="1:21" ht="15">
      <c r="A62" s="377" t="s">
        <v>458</v>
      </c>
      <c r="B62" s="529">
        <v>1530</v>
      </c>
      <c r="C62" s="530">
        <v>795.424</v>
      </c>
      <c r="D62" s="529">
        <v>315</v>
      </c>
      <c r="E62" s="531">
        <v>186.67</v>
      </c>
      <c r="F62" s="280">
        <v>1358</v>
      </c>
      <c r="G62" s="317">
        <v>903.4</v>
      </c>
      <c r="H62" s="280">
        <v>245</v>
      </c>
      <c r="I62" s="317">
        <v>129.4</v>
      </c>
      <c r="J62" s="280">
        <v>1690</v>
      </c>
      <c r="K62" s="317">
        <f>1104230/1000</f>
        <v>1104.23</v>
      </c>
      <c r="L62" s="527">
        <v>314</v>
      </c>
      <c r="M62" s="528">
        <v>164.6</v>
      </c>
      <c r="N62" s="280">
        <v>1555</v>
      </c>
      <c r="O62" s="317">
        <v>958.4499999999999</v>
      </c>
      <c r="P62" s="280">
        <v>272</v>
      </c>
      <c r="Q62" s="317">
        <v>181.689</v>
      </c>
      <c r="R62" s="280">
        <v>1433</v>
      </c>
      <c r="S62" s="317">
        <v>921.2639999999999</v>
      </c>
      <c r="T62" s="527">
        <v>274</v>
      </c>
      <c r="U62" s="528">
        <v>150.91899999999998</v>
      </c>
    </row>
    <row r="63" spans="1:21" ht="15">
      <c r="A63" s="378" t="s">
        <v>566</v>
      </c>
      <c r="B63" s="524">
        <v>35</v>
      </c>
      <c r="C63" s="525">
        <v>28.924</v>
      </c>
      <c r="D63" s="524">
        <v>29</v>
      </c>
      <c r="E63" s="526">
        <v>21.169</v>
      </c>
      <c r="F63" s="280">
        <v>44</v>
      </c>
      <c r="G63" s="317">
        <v>49.3</v>
      </c>
      <c r="H63" s="280">
        <v>13</v>
      </c>
      <c r="I63" s="317">
        <v>11.4</v>
      </c>
      <c r="J63" s="280">
        <v>60</v>
      </c>
      <c r="K63" s="317">
        <v>84.7</v>
      </c>
      <c r="L63" s="527">
        <v>24</v>
      </c>
      <c r="M63" s="528">
        <v>17.2</v>
      </c>
      <c r="N63" s="280">
        <v>67</v>
      </c>
      <c r="O63" s="317">
        <v>77.304</v>
      </c>
      <c r="P63" s="280">
        <v>24</v>
      </c>
      <c r="Q63" s="317">
        <v>16.031</v>
      </c>
      <c r="R63" s="280">
        <v>48</v>
      </c>
      <c r="S63" s="317">
        <v>44.863</v>
      </c>
      <c r="T63" s="527">
        <v>11</v>
      </c>
      <c r="U63" s="528">
        <v>9.618</v>
      </c>
    </row>
    <row r="64" spans="1:21" ht="15">
      <c r="A64" s="378" t="s">
        <v>567</v>
      </c>
      <c r="B64" s="524">
        <v>47</v>
      </c>
      <c r="C64" s="525">
        <v>99.038</v>
      </c>
      <c r="D64" s="524">
        <v>12</v>
      </c>
      <c r="E64" s="526">
        <v>7.453</v>
      </c>
      <c r="F64" s="280">
        <v>40</v>
      </c>
      <c r="G64" s="317">
        <v>90.5</v>
      </c>
      <c r="H64" s="280">
        <v>16</v>
      </c>
      <c r="I64" s="317">
        <v>5.7</v>
      </c>
      <c r="J64" s="280">
        <v>52</v>
      </c>
      <c r="K64" s="317">
        <v>160</v>
      </c>
      <c r="L64" s="527">
        <v>21</v>
      </c>
      <c r="M64" s="528">
        <v>7.6</v>
      </c>
      <c r="N64" s="280">
        <v>51</v>
      </c>
      <c r="O64" s="317">
        <v>128.291</v>
      </c>
      <c r="P64" s="280">
        <v>18</v>
      </c>
      <c r="Q64" s="317">
        <v>9.697</v>
      </c>
      <c r="R64" s="280">
        <v>34</v>
      </c>
      <c r="S64" s="317">
        <v>147.621</v>
      </c>
      <c r="T64" s="527">
        <v>16</v>
      </c>
      <c r="U64" s="528">
        <v>5.666</v>
      </c>
    </row>
    <row r="65" spans="1:21" ht="15">
      <c r="A65" s="378" t="s">
        <v>568</v>
      </c>
      <c r="B65" s="524">
        <v>344</v>
      </c>
      <c r="C65" s="525">
        <v>196.615</v>
      </c>
      <c r="D65" s="524">
        <v>95</v>
      </c>
      <c r="E65" s="526">
        <v>41.905</v>
      </c>
      <c r="F65" s="280">
        <v>291</v>
      </c>
      <c r="G65" s="317">
        <f>417870/1000</f>
        <v>417.87</v>
      </c>
      <c r="H65" s="280">
        <v>86</v>
      </c>
      <c r="I65" s="317">
        <v>27</v>
      </c>
      <c r="J65" s="280">
        <v>335</v>
      </c>
      <c r="K65" s="317">
        <f>201592/1000</f>
        <v>201.592</v>
      </c>
      <c r="L65" s="527">
        <v>88</v>
      </c>
      <c r="M65" s="528">
        <v>20.4</v>
      </c>
      <c r="N65" s="280">
        <v>305</v>
      </c>
      <c r="O65" s="317">
        <v>206.147</v>
      </c>
      <c r="P65" s="280">
        <v>77</v>
      </c>
      <c r="Q65" s="317">
        <v>25.213</v>
      </c>
      <c r="R65" s="280">
        <v>243</v>
      </c>
      <c r="S65" s="317">
        <v>190.773</v>
      </c>
      <c r="T65" s="527">
        <v>88</v>
      </c>
      <c r="U65" s="528">
        <v>31.111</v>
      </c>
    </row>
    <row r="66" spans="1:21" ht="15">
      <c r="A66" s="378" t="s">
        <v>776</v>
      </c>
      <c r="B66" s="524">
        <v>449</v>
      </c>
      <c r="C66" s="525">
        <v>43.963</v>
      </c>
      <c r="D66" s="524">
        <v>14</v>
      </c>
      <c r="E66" s="526">
        <v>1.418</v>
      </c>
      <c r="F66" s="280">
        <v>404</v>
      </c>
      <c r="G66" s="317">
        <v>23.1</v>
      </c>
      <c r="H66" s="280">
        <v>6</v>
      </c>
      <c r="I66" s="317">
        <v>0.2</v>
      </c>
      <c r="J66" s="280">
        <v>410</v>
      </c>
      <c r="K66" s="317">
        <v>41.2</v>
      </c>
      <c r="L66" s="527">
        <v>10</v>
      </c>
      <c r="M66" s="528">
        <v>5.8</v>
      </c>
      <c r="N66" s="280">
        <v>379</v>
      </c>
      <c r="O66" s="317">
        <v>44.618</v>
      </c>
      <c r="P66" s="280">
        <v>10</v>
      </c>
      <c r="Q66" s="317">
        <v>33.088</v>
      </c>
      <c r="R66" s="280">
        <v>325</v>
      </c>
      <c r="S66" s="317">
        <v>61.211</v>
      </c>
      <c r="T66" s="527">
        <v>9</v>
      </c>
      <c r="U66" s="528">
        <v>0.337</v>
      </c>
    </row>
    <row r="67" spans="1:21" ht="15">
      <c r="A67" s="378" t="s">
        <v>570</v>
      </c>
      <c r="B67" s="524">
        <v>228</v>
      </c>
      <c r="C67" s="525">
        <v>242.663</v>
      </c>
      <c r="D67" s="524">
        <v>69</v>
      </c>
      <c r="E67" s="526">
        <v>52.057</v>
      </c>
      <c r="F67" s="280">
        <v>190</v>
      </c>
      <c r="G67" s="317">
        <v>183.9</v>
      </c>
      <c r="H67" s="280">
        <v>50</v>
      </c>
      <c r="I67" s="317">
        <v>50.2</v>
      </c>
      <c r="J67" s="280">
        <v>248</v>
      </c>
      <c r="K67" s="317">
        <v>309.1</v>
      </c>
      <c r="L67" s="527">
        <v>71</v>
      </c>
      <c r="M67" s="528">
        <v>69.5</v>
      </c>
      <c r="N67" s="280">
        <v>236</v>
      </c>
      <c r="O67" s="317">
        <v>303.164</v>
      </c>
      <c r="P67" s="280">
        <v>62</v>
      </c>
      <c r="Q67" s="317">
        <v>65.931</v>
      </c>
      <c r="R67" s="280">
        <v>214</v>
      </c>
      <c r="S67" s="317">
        <v>324.957</v>
      </c>
      <c r="T67" s="527">
        <v>70</v>
      </c>
      <c r="U67" s="528">
        <v>72.512</v>
      </c>
    </row>
    <row r="68" spans="1:21" ht="45">
      <c r="A68" s="379" t="s">
        <v>502</v>
      </c>
      <c r="B68" s="524">
        <v>112</v>
      </c>
      <c r="C68" s="525">
        <v>114.695</v>
      </c>
      <c r="D68" s="524">
        <v>68</v>
      </c>
      <c r="E68" s="526">
        <v>54.09</v>
      </c>
      <c r="F68" s="280">
        <v>73</v>
      </c>
      <c r="G68" s="317">
        <v>82.4</v>
      </c>
      <c r="H68" s="280">
        <v>43</v>
      </c>
      <c r="I68" s="317">
        <v>29.7</v>
      </c>
      <c r="J68" s="280">
        <v>119</v>
      </c>
      <c r="K68" s="317">
        <v>236.2</v>
      </c>
      <c r="L68" s="527">
        <v>66</v>
      </c>
      <c r="M68" s="528">
        <v>37.9</v>
      </c>
      <c r="N68" s="280">
        <v>77</v>
      </c>
      <c r="O68" s="317">
        <v>75.721</v>
      </c>
      <c r="P68" s="280">
        <v>41</v>
      </c>
      <c r="Q68" s="317">
        <v>18.4</v>
      </c>
      <c r="R68" s="280">
        <v>44</v>
      </c>
      <c r="S68" s="317">
        <v>45.972</v>
      </c>
      <c r="T68" s="527">
        <v>43</v>
      </c>
      <c r="U68" s="528">
        <v>23.581</v>
      </c>
    </row>
    <row r="69" spans="1:21" ht="15">
      <c r="A69" s="378" t="s">
        <v>571</v>
      </c>
      <c r="B69" s="524">
        <v>315</v>
      </c>
      <c r="C69" s="525">
        <v>69.526</v>
      </c>
      <c r="D69" s="524">
        <v>28</v>
      </c>
      <c r="E69" s="526">
        <v>8.578</v>
      </c>
      <c r="F69" s="280">
        <v>316</v>
      </c>
      <c r="G69" s="317">
        <v>56.3</v>
      </c>
      <c r="H69" s="280">
        <v>31</v>
      </c>
      <c r="I69" s="317">
        <v>5.2</v>
      </c>
      <c r="J69" s="280">
        <v>466</v>
      </c>
      <c r="K69" s="317">
        <v>71.4</v>
      </c>
      <c r="L69" s="527">
        <v>34</v>
      </c>
      <c r="M69" s="528">
        <v>6.3</v>
      </c>
      <c r="N69" s="280">
        <v>440</v>
      </c>
      <c r="O69" s="317">
        <v>123.205</v>
      </c>
      <c r="P69" s="280">
        <v>40</v>
      </c>
      <c r="Q69" s="317">
        <v>13.329</v>
      </c>
      <c r="R69" s="280">
        <v>525</v>
      </c>
      <c r="S69" s="317">
        <v>105.867</v>
      </c>
      <c r="T69" s="527">
        <v>37</v>
      </c>
      <c r="U69" s="528">
        <v>8.094</v>
      </c>
    </row>
    <row r="70" spans="1:21" ht="21" customHeight="1">
      <c r="A70" s="375" t="s">
        <v>465</v>
      </c>
      <c r="B70" s="524"/>
      <c r="C70" s="525"/>
      <c r="D70" s="524"/>
      <c r="E70" s="526"/>
      <c r="F70" s="280"/>
      <c r="G70" s="317"/>
      <c r="H70" s="280"/>
      <c r="I70" s="317"/>
      <c r="J70" s="280"/>
      <c r="K70" s="317"/>
      <c r="L70" s="527"/>
      <c r="M70" s="528"/>
      <c r="N70" s="280"/>
      <c r="O70" s="317"/>
      <c r="P70" s="280"/>
      <c r="Q70" s="317"/>
      <c r="R70" s="280"/>
      <c r="S70" s="317"/>
      <c r="T70" s="527"/>
      <c r="U70" s="528"/>
    </row>
    <row r="71" spans="1:21" ht="15">
      <c r="A71" s="377" t="s">
        <v>458</v>
      </c>
      <c r="B71" s="529">
        <v>2598</v>
      </c>
      <c r="C71" s="530">
        <v>1719.271</v>
      </c>
      <c r="D71" s="529">
        <v>641</v>
      </c>
      <c r="E71" s="531">
        <v>414.607</v>
      </c>
      <c r="F71" s="280">
        <v>2542</v>
      </c>
      <c r="G71" s="317">
        <v>1843.7</v>
      </c>
      <c r="H71" s="280">
        <v>537</v>
      </c>
      <c r="I71" s="317">
        <v>336</v>
      </c>
      <c r="J71" s="280">
        <v>2760</v>
      </c>
      <c r="K71" s="317">
        <f>2221782/1000</f>
        <v>2221.782</v>
      </c>
      <c r="L71" s="527">
        <v>666</v>
      </c>
      <c r="M71" s="528">
        <v>408.7</v>
      </c>
      <c r="N71" s="280">
        <v>2875</v>
      </c>
      <c r="O71" s="317">
        <v>1953.515</v>
      </c>
      <c r="P71" s="280">
        <v>634</v>
      </c>
      <c r="Q71" s="317">
        <v>523.3770000000001</v>
      </c>
      <c r="R71" s="280">
        <v>2658</v>
      </c>
      <c r="S71" s="317">
        <v>2498.469</v>
      </c>
      <c r="T71" s="527">
        <v>516</v>
      </c>
      <c r="U71" s="528">
        <v>312.036</v>
      </c>
    </row>
    <row r="72" spans="1:21" ht="15">
      <c r="A72" s="378" t="s">
        <v>566</v>
      </c>
      <c r="B72" s="524">
        <v>49</v>
      </c>
      <c r="C72" s="525">
        <v>78.472</v>
      </c>
      <c r="D72" s="524">
        <v>18</v>
      </c>
      <c r="E72" s="526">
        <v>15.514</v>
      </c>
      <c r="F72" s="280">
        <v>42</v>
      </c>
      <c r="G72" s="317">
        <v>38.2</v>
      </c>
      <c r="H72" s="280">
        <v>13</v>
      </c>
      <c r="I72" s="317">
        <v>9.6</v>
      </c>
      <c r="J72" s="280">
        <v>49</v>
      </c>
      <c r="K72" s="317">
        <v>120.9</v>
      </c>
      <c r="L72" s="527">
        <v>10</v>
      </c>
      <c r="M72" s="528">
        <v>23.1</v>
      </c>
      <c r="N72" s="280">
        <v>35</v>
      </c>
      <c r="O72" s="317">
        <v>23.196</v>
      </c>
      <c r="P72" s="280">
        <v>15</v>
      </c>
      <c r="Q72" s="317">
        <v>7.847</v>
      </c>
      <c r="R72" s="280">
        <v>45</v>
      </c>
      <c r="S72" s="317">
        <v>62.505</v>
      </c>
      <c r="T72" s="527">
        <v>22</v>
      </c>
      <c r="U72" s="528">
        <v>9.291</v>
      </c>
    </row>
    <row r="73" spans="1:21" ht="15">
      <c r="A73" s="378" t="s">
        <v>567</v>
      </c>
      <c r="B73" s="524">
        <v>106</v>
      </c>
      <c r="C73" s="525">
        <v>294.934</v>
      </c>
      <c r="D73" s="524">
        <v>41</v>
      </c>
      <c r="E73" s="526">
        <v>59.9</v>
      </c>
      <c r="F73" s="280">
        <v>82</v>
      </c>
      <c r="G73" s="317">
        <v>237.3</v>
      </c>
      <c r="H73" s="280">
        <v>27</v>
      </c>
      <c r="I73" s="317">
        <v>22.5</v>
      </c>
      <c r="J73" s="280">
        <v>97</v>
      </c>
      <c r="K73" s="317">
        <v>314</v>
      </c>
      <c r="L73" s="527">
        <v>39</v>
      </c>
      <c r="M73" s="528">
        <v>24.6</v>
      </c>
      <c r="N73" s="280">
        <v>97</v>
      </c>
      <c r="O73" s="317">
        <v>208.954</v>
      </c>
      <c r="P73" s="280">
        <v>32</v>
      </c>
      <c r="Q73" s="317">
        <v>27.094</v>
      </c>
      <c r="R73" s="280">
        <v>78</v>
      </c>
      <c r="S73" s="317">
        <v>544.649</v>
      </c>
      <c r="T73" s="527">
        <v>27</v>
      </c>
      <c r="U73" s="528">
        <v>41.362</v>
      </c>
    </row>
    <row r="74" spans="1:21" ht="15">
      <c r="A74" s="378" t="s">
        <v>568</v>
      </c>
      <c r="B74" s="524">
        <v>458</v>
      </c>
      <c r="C74" s="525">
        <v>312.836</v>
      </c>
      <c r="D74" s="524">
        <v>134</v>
      </c>
      <c r="E74" s="526">
        <v>48.661</v>
      </c>
      <c r="F74" s="280">
        <v>420</v>
      </c>
      <c r="G74" s="317">
        <f>303896/1000</f>
        <v>303.896</v>
      </c>
      <c r="H74" s="280">
        <v>97</v>
      </c>
      <c r="I74" s="317">
        <v>33.3</v>
      </c>
      <c r="J74" s="280">
        <v>429</v>
      </c>
      <c r="K74" s="317">
        <f>330580/1000</f>
        <v>330.58</v>
      </c>
      <c r="L74" s="527">
        <v>133</v>
      </c>
      <c r="M74" s="528">
        <v>38.2</v>
      </c>
      <c r="N74" s="280">
        <v>419</v>
      </c>
      <c r="O74" s="317">
        <v>264.894</v>
      </c>
      <c r="P74" s="280">
        <v>127</v>
      </c>
      <c r="Q74" s="317">
        <v>80.748</v>
      </c>
      <c r="R74" s="280">
        <v>310</v>
      </c>
      <c r="S74" s="317">
        <v>277.883</v>
      </c>
      <c r="T74" s="527">
        <v>105</v>
      </c>
      <c r="U74" s="528">
        <v>46.12</v>
      </c>
    </row>
    <row r="75" spans="1:21" ht="15">
      <c r="A75" s="378" t="s">
        <v>776</v>
      </c>
      <c r="B75" s="524">
        <v>594</v>
      </c>
      <c r="C75" s="525">
        <v>59.266</v>
      </c>
      <c r="D75" s="524">
        <v>45</v>
      </c>
      <c r="E75" s="526">
        <v>20.745</v>
      </c>
      <c r="F75" s="280">
        <v>612</v>
      </c>
      <c r="G75" s="317">
        <v>52.2</v>
      </c>
      <c r="H75" s="280">
        <v>26</v>
      </c>
      <c r="I75" s="317">
        <v>5</v>
      </c>
      <c r="J75" s="280">
        <v>609</v>
      </c>
      <c r="K75" s="317">
        <v>40.5</v>
      </c>
      <c r="L75" s="527">
        <v>35</v>
      </c>
      <c r="M75" s="528">
        <v>5.4</v>
      </c>
      <c r="N75" s="280">
        <v>638</v>
      </c>
      <c r="O75" s="317">
        <v>82.413</v>
      </c>
      <c r="P75" s="280">
        <v>24</v>
      </c>
      <c r="Q75" s="317">
        <v>71.748</v>
      </c>
      <c r="R75" s="280">
        <v>538</v>
      </c>
      <c r="S75" s="317">
        <v>68.067</v>
      </c>
      <c r="T75" s="527">
        <v>25</v>
      </c>
      <c r="U75" s="528">
        <v>1.899</v>
      </c>
    </row>
    <row r="76" spans="1:21" ht="15">
      <c r="A76" s="378" t="s">
        <v>570</v>
      </c>
      <c r="B76" s="524">
        <v>364</v>
      </c>
      <c r="C76" s="525">
        <v>380.159</v>
      </c>
      <c r="D76" s="524">
        <v>117</v>
      </c>
      <c r="E76" s="526">
        <v>160.519</v>
      </c>
      <c r="F76" s="280">
        <v>412</v>
      </c>
      <c r="G76" s="317">
        <v>460.6</v>
      </c>
      <c r="H76" s="280">
        <v>119</v>
      </c>
      <c r="I76" s="317">
        <v>130.4</v>
      </c>
      <c r="J76" s="280">
        <v>354</v>
      </c>
      <c r="K76" s="317">
        <v>412.4</v>
      </c>
      <c r="L76" s="527">
        <v>105</v>
      </c>
      <c r="M76" s="528">
        <v>142.6</v>
      </c>
      <c r="N76" s="280">
        <v>437</v>
      </c>
      <c r="O76" s="317">
        <v>518.505</v>
      </c>
      <c r="P76" s="280">
        <v>114</v>
      </c>
      <c r="Q76" s="317">
        <v>166.859</v>
      </c>
      <c r="R76" s="280">
        <v>440</v>
      </c>
      <c r="S76" s="317">
        <v>689.658</v>
      </c>
      <c r="T76" s="527">
        <v>103</v>
      </c>
      <c r="U76" s="528">
        <v>124.558</v>
      </c>
    </row>
    <row r="77" spans="1:21" ht="45">
      <c r="A77" s="379" t="s">
        <v>502</v>
      </c>
      <c r="B77" s="524">
        <v>131</v>
      </c>
      <c r="C77" s="525">
        <v>141.3</v>
      </c>
      <c r="D77" s="524">
        <v>76</v>
      </c>
      <c r="E77" s="526">
        <v>52.754</v>
      </c>
      <c r="F77" s="280">
        <v>118</v>
      </c>
      <c r="G77" s="317">
        <v>149.8</v>
      </c>
      <c r="H77" s="280">
        <v>71</v>
      </c>
      <c r="I77" s="317">
        <v>73.5</v>
      </c>
      <c r="J77" s="280">
        <v>162</v>
      </c>
      <c r="K77" s="317">
        <v>263.1</v>
      </c>
      <c r="L77" s="527">
        <v>99</v>
      </c>
      <c r="M77" s="528">
        <v>76.4</v>
      </c>
      <c r="N77" s="280">
        <v>115</v>
      </c>
      <c r="O77" s="317">
        <v>256.476</v>
      </c>
      <c r="P77" s="280">
        <v>109</v>
      </c>
      <c r="Q77" s="317">
        <v>104.039</v>
      </c>
      <c r="R77" s="280">
        <v>67</v>
      </c>
      <c r="S77" s="317">
        <v>137.972</v>
      </c>
      <c r="T77" s="527">
        <v>63</v>
      </c>
      <c r="U77" s="528">
        <v>36.955</v>
      </c>
    </row>
    <row r="78" spans="1:21" ht="15">
      <c r="A78" s="378" t="s">
        <v>571</v>
      </c>
      <c r="B78" s="524">
        <v>896</v>
      </c>
      <c r="C78" s="525">
        <v>452.304</v>
      </c>
      <c r="D78" s="524">
        <v>210</v>
      </c>
      <c r="E78" s="526">
        <v>56.514</v>
      </c>
      <c r="F78" s="280">
        <v>856</v>
      </c>
      <c r="G78" s="317">
        <v>601.7</v>
      </c>
      <c r="H78" s="280">
        <v>184</v>
      </c>
      <c r="I78" s="317">
        <v>61.7</v>
      </c>
      <c r="J78" s="280">
        <v>1060</v>
      </c>
      <c r="K78" s="317">
        <v>740.3</v>
      </c>
      <c r="L78" s="527">
        <v>245</v>
      </c>
      <c r="M78" s="528">
        <v>98.4</v>
      </c>
      <c r="N78" s="280">
        <v>1134</v>
      </c>
      <c r="O78" s="317">
        <v>599.077</v>
      </c>
      <c r="P78" s="280">
        <v>213</v>
      </c>
      <c r="Q78" s="317">
        <v>65.042</v>
      </c>
      <c r="R78" s="280">
        <v>1180</v>
      </c>
      <c r="S78" s="317">
        <v>717.735</v>
      </c>
      <c r="T78" s="527">
        <v>171</v>
      </c>
      <c r="U78" s="528">
        <v>51.851</v>
      </c>
    </row>
    <row r="79" spans="1:21" ht="21" customHeight="1">
      <c r="A79" s="375" t="s">
        <v>780</v>
      </c>
      <c r="B79" s="524"/>
      <c r="C79" s="525"/>
      <c r="D79" s="524"/>
      <c r="E79" s="526"/>
      <c r="F79" s="280"/>
      <c r="G79" s="317"/>
      <c r="H79" s="280"/>
      <c r="I79" s="317"/>
      <c r="J79" s="280"/>
      <c r="K79" s="317"/>
      <c r="L79" s="527"/>
      <c r="M79" s="528"/>
      <c r="N79" s="280"/>
      <c r="O79" s="317"/>
      <c r="P79" s="280"/>
      <c r="Q79" s="317"/>
      <c r="R79" s="280"/>
      <c r="S79" s="317"/>
      <c r="T79" s="527"/>
      <c r="U79" s="528"/>
    </row>
    <row r="80" spans="1:21" ht="15">
      <c r="A80" s="377" t="s">
        <v>458</v>
      </c>
      <c r="B80" s="529">
        <v>521</v>
      </c>
      <c r="C80" s="530">
        <v>311.426</v>
      </c>
      <c r="D80" s="529">
        <v>106</v>
      </c>
      <c r="E80" s="531">
        <v>75.511</v>
      </c>
      <c r="F80" s="280">
        <v>504</v>
      </c>
      <c r="G80" s="317">
        <v>249.2</v>
      </c>
      <c r="H80" s="280">
        <v>76</v>
      </c>
      <c r="I80" s="317">
        <v>35.9</v>
      </c>
      <c r="J80" s="280">
        <v>462</v>
      </c>
      <c r="K80" s="317">
        <f>289589/1000</f>
        <v>289.589</v>
      </c>
      <c r="L80" s="527">
        <v>98</v>
      </c>
      <c r="M80" s="528">
        <v>30.9</v>
      </c>
      <c r="N80" s="280">
        <v>511</v>
      </c>
      <c r="O80" s="317">
        <v>249.969</v>
      </c>
      <c r="P80" s="280">
        <v>82</v>
      </c>
      <c r="Q80" s="317">
        <v>33.878</v>
      </c>
      <c r="R80" s="280">
        <v>552</v>
      </c>
      <c r="S80" s="317">
        <v>213.688</v>
      </c>
      <c r="T80" s="527">
        <v>81</v>
      </c>
      <c r="U80" s="528">
        <v>48.00299999999999</v>
      </c>
    </row>
    <row r="81" spans="1:21" ht="15">
      <c r="A81" s="378" t="s">
        <v>566</v>
      </c>
      <c r="B81" s="524">
        <v>13</v>
      </c>
      <c r="C81" s="525">
        <v>11.26</v>
      </c>
      <c r="D81" s="524">
        <v>13</v>
      </c>
      <c r="E81" s="526">
        <v>5.316</v>
      </c>
      <c r="F81" s="280">
        <v>11</v>
      </c>
      <c r="G81" s="317">
        <v>7.7</v>
      </c>
      <c r="H81" s="280">
        <v>7</v>
      </c>
      <c r="I81" s="317">
        <v>2.8</v>
      </c>
      <c r="J81" s="280">
        <v>26</v>
      </c>
      <c r="K81" s="317">
        <v>15.2</v>
      </c>
      <c r="L81" s="527">
        <v>6</v>
      </c>
      <c r="M81" s="528">
        <v>4.7</v>
      </c>
      <c r="N81" s="280">
        <v>12</v>
      </c>
      <c r="O81" s="317">
        <v>7.278</v>
      </c>
      <c r="P81" s="280">
        <v>1</v>
      </c>
      <c r="Q81" s="317">
        <v>0.122</v>
      </c>
      <c r="R81" s="280">
        <v>14</v>
      </c>
      <c r="S81" s="317">
        <v>1.14</v>
      </c>
      <c r="T81" s="527">
        <v>5</v>
      </c>
      <c r="U81" s="528">
        <v>2.561</v>
      </c>
    </row>
    <row r="82" spans="1:21" ht="15">
      <c r="A82" s="378" t="s">
        <v>567</v>
      </c>
      <c r="B82" s="524">
        <v>30</v>
      </c>
      <c r="C82" s="525">
        <v>12.657</v>
      </c>
      <c r="D82" s="524">
        <v>8</v>
      </c>
      <c r="E82" s="526">
        <v>3.875</v>
      </c>
      <c r="F82" s="280">
        <v>15</v>
      </c>
      <c r="G82" s="317">
        <v>9.9</v>
      </c>
      <c r="H82" s="280">
        <v>10</v>
      </c>
      <c r="I82" s="317">
        <v>3.4</v>
      </c>
      <c r="J82" s="280">
        <v>13</v>
      </c>
      <c r="K82" s="317">
        <v>4.1</v>
      </c>
      <c r="L82" s="527">
        <v>6</v>
      </c>
      <c r="M82" s="528">
        <v>2.2</v>
      </c>
      <c r="N82" s="280">
        <v>15</v>
      </c>
      <c r="O82" s="317">
        <v>21.677</v>
      </c>
      <c r="P82" s="280">
        <v>7</v>
      </c>
      <c r="Q82" s="317">
        <v>4.672</v>
      </c>
      <c r="R82" s="280">
        <v>18</v>
      </c>
      <c r="S82" s="317">
        <v>12.867</v>
      </c>
      <c r="T82" s="527">
        <v>9</v>
      </c>
      <c r="U82" s="528">
        <v>2.368</v>
      </c>
    </row>
    <row r="83" spans="1:21" ht="15">
      <c r="A83" s="378" t="s">
        <v>568</v>
      </c>
      <c r="B83" s="524">
        <v>65</v>
      </c>
      <c r="C83" s="525">
        <v>85.875</v>
      </c>
      <c r="D83" s="524">
        <v>25</v>
      </c>
      <c r="E83" s="526">
        <v>11.811</v>
      </c>
      <c r="F83" s="280">
        <v>92</v>
      </c>
      <c r="G83" s="317">
        <f>42871/1000</f>
        <v>42.871</v>
      </c>
      <c r="H83" s="280">
        <v>15</v>
      </c>
      <c r="I83" s="317">
        <v>7.7</v>
      </c>
      <c r="J83" s="280">
        <v>58</v>
      </c>
      <c r="K83" s="317">
        <f>25169/1000</f>
        <v>25.169</v>
      </c>
      <c r="L83" s="527">
        <v>24</v>
      </c>
      <c r="M83" s="528">
        <v>11.2</v>
      </c>
      <c r="N83" s="280">
        <v>61</v>
      </c>
      <c r="O83" s="317">
        <v>17.826</v>
      </c>
      <c r="P83" s="280">
        <v>10</v>
      </c>
      <c r="Q83" s="317">
        <v>4.715</v>
      </c>
      <c r="R83" s="280">
        <v>43</v>
      </c>
      <c r="S83" s="317">
        <v>25.245</v>
      </c>
      <c r="T83" s="527">
        <v>16</v>
      </c>
      <c r="U83" s="528">
        <v>3.775</v>
      </c>
    </row>
    <row r="84" spans="1:21" ht="15">
      <c r="A84" s="378" t="s">
        <v>776</v>
      </c>
      <c r="B84" s="524">
        <v>190</v>
      </c>
      <c r="C84" s="525">
        <v>13.62</v>
      </c>
      <c r="D84" s="524">
        <v>8</v>
      </c>
      <c r="E84" s="526">
        <v>0.456</v>
      </c>
      <c r="F84" s="280">
        <v>123</v>
      </c>
      <c r="G84" s="317">
        <v>7.4</v>
      </c>
      <c r="H84" s="280">
        <v>3</v>
      </c>
      <c r="I84" s="532">
        <v>0.2</v>
      </c>
      <c r="J84" s="280">
        <v>127</v>
      </c>
      <c r="K84" s="317">
        <v>6</v>
      </c>
      <c r="L84" s="527">
        <v>19</v>
      </c>
      <c r="M84" s="528">
        <v>1</v>
      </c>
      <c r="N84" s="280">
        <v>168</v>
      </c>
      <c r="O84" s="317">
        <v>7.516</v>
      </c>
      <c r="P84" s="280">
        <v>9</v>
      </c>
      <c r="Q84" s="532">
        <v>0.37</v>
      </c>
      <c r="R84" s="280">
        <v>160</v>
      </c>
      <c r="S84" s="317">
        <v>9.795</v>
      </c>
      <c r="T84" s="527">
        <v>6</v>
      </c>
      <c r="U84" s="528">
        <v>0.508</v>
      </c>
    </row>
    <row r="85" spans="1:21" ht="15">
      <c r="A85" s="378" t="s">
        <v>570</v>
      </c>
      <c r="B85" s="524">
        <v>112</v>
      </c>
      <c r="C85" s="525">
        <v>120.871</v>
      </c>
      <c r="D85" s="524">
        <v>30</v>
      </c>
      <c r="E85" s="526">
        <v>45.348</v>
      </c>
      <c r="F85" s="280">
        <v>123</v>
      </c>
      <c r="G85" s="317">
        <v>131.9</v>
      </c>
      <c r="H85" s="280">
        <v>24</v>
      </c>
      <c r="I85" s="317">
        <v>17.3</v>
      </c>
      <c r="J85" s="280">
        <v>95</v>
      </c>
      <c r="K85" s="317">
        <v>178.1</v>
      </c>
      <c r="L85" s="527">
        <v>13</v>
      </c>
      <c r="M85" s="528">
        <v>5.1</v>
      </c>
      <c r="N85" s="280">
        <v>106</v>
      </c>
      <c r="O85" s="317">
        <v>138.666</v>
      </c>
      <c r="P85" s="280">
        <v>20</v>
      </c>
      <c r="Q85" s="317">
        <v>12.853</v>
      </c>
      <c r="R85" s="280">
        <v>136</v>
      </c>
      <c r="S85" s="317">
        <v>101.358</v>
      </c>
      <c r="T85" s="527">
        <v>22</v>
      </c>
      <c r="U85" s="528">
        <v>29.933</v>
      </c>
    </row>
    <row r="86" spans="1:21" ht="45">
      <c r="A86" s="379" t="s">
        <v>502</v>
      </c>
      <c r="B86" s="524">
        <v>32</v>
      </c>
      <c r="C86" s="525">
        <v>20.239</v>
      </c>
      <c r="D86" s="524">
        <v>15</v>
      </c>
      <c r="E86" s="526">
        <v>7.515</v>
      </c>
      <c r="F86" s="280">
        <v>25</v>
      </c>
      <c r="G86" s="317">
        <v>25.2</v>
      </c>
      <c r="H86" s="280">
        <v>13</v>
      </c>
      <c r="I86" s="317">
        <v>4</v>
      </c>
      <c r="J86" s="280">
        <v>17</v>
      </c>
      <c r="K86" s="317">
        <v>23.1</v>
      </c>
      <c r="L86" s="527">
        <v>18</v>
      </c>
      <c r="M86" s="528">
        <v>5.6</v>
      </c>
      <c r="N86" s="280">
        <v>11</v>
      </c>
      <c r="O86" s="317">
        <v>5.459</v>
      </c>
      <c r="P86" s="280">
        <v>9</v>
      </c>
      <c r="Q86" s="317">
        <v>3.439</v>
      </c>
      <c r="R86" s="280">
        <v>14</v>
      </c>
      <c r="S86" s="317">
        <v>4.868</v>
      </c>
      <c r="T86" s="527">
        <v>7</v>
      </c>
      <c r="U86" s="528">
        <v>4.918</v>
      </c>
    </row>
    <row r="87" spans="1:21" ht="15">
      <c r="A87" s="378" t="s">
        <v>571</v>
      </c>
      <c r="B87" s="524">
        <v>79</v>
      </c>
      <c r="C87" s="525">
        <v>46.904</v>
      </c>
      <c r="D87" s="524">
        <v>7</v>
      </c>
      <c r="E87" s="526">
        <v>1.19</v>
      </c>
      <c r="F87" s="280">
        <v>115</v>
      </c>
      <c r="G87" s="317">
        <v>24.2</v>
      </c>
      <c r="H87" s="280">
        <v>4</v>
      </c>
      <c r="I87" s="317">
        <v>0.6</v>
      </c>
      <c r="J87" s="280">
        <v>126</v>
      </c>
      <c r="K87" s="317">
        <v>37.8</v>
      </c>
      <c r="L87" s="527">
        <v>12</v>
      </c>
      <c r="M87" s="528">
        <v>1.1</v>
      </c>
      <c r="N87" s="280">
        <v>138</v>
      </c>
      <c r="O87" s="317">
        <v>51.547</v>
      </c>
      <c r="P87" s="280">
        <v>26</v>
      </c>
      <c r="Q87" s="317">
        <v>7.707</v>
      </c>
      <c r="R87" s="280">
        <v>167</v>
      </c>
      <c r="S87" s="317">
        <v>58.415</v>
      </c>
      <c r="T87" s="527">
        <v>16</v>
      </c>
      <c r="U87" s="528">
        <v>3.94</v>
      </c>
    </row>
    <row r="88" spans="1:21" ht="21" customHeight="1">
      <c r="A88" s="375" t="s">
        <v>467</v>
      </c>
      <c r="B88" s="524"/>
      <c r="C88" s="525"/>
      <c r="D88" s="524"/>
      <c r="E88" s="526"/>
      <c r="F88" s="280"/>
      <c r="G88" s="317"/>
      <c r="H88" s="280"/>
      <c r="I88" s="317"/>
      <c r="J88" s="280"/>
      <c r="K88" s="317"/>
      <c r="L88" s="527"/>
      <c r="M88" s="528"/>
      <c r="N88" s="280"/>
      <c r="O88" s="317"/>
      <c r="P88" s="280"/>
      <c r="Q88" s="317"/>
      <c r="R88" s="280"/>
      <c r="S88" s="317"/>
      <c r="T88" s="527"/>
      <c r="U88" s="528"/>
    </row>
    <row r="89" spans="1:21" ht="15">
      <c r="A89" s="377" t="s">
        <v>458</v>
      </c>
      <c r="B89" s="529">
        <v>1141</v>
      </c>
      <c r="C89" s="530">
        <v>592.373</v>
      </c>
      <c r="D89" s="529">
        <v>263</v>
      </c>
      <c r="E89" s="531">
        <v>154.285</v>
      </c>
      <c r="F89" s="280">
        <v>1326</v>
      </c>
      <c r="G89" s="317">
        <v>366.8</v>
      </c>
      <c r="H89" s="280">
        <v>240</v>
      </c>
      <c r="I89" s="317">
        <v>118.5</v>
      </c>
      <c r="J89" s="280">
        <v>1428</v>
      </c>
      <c r="K89" s="317">
        <f>429758/1000</f>
        <v>429.758</v>
      </c>
      <c r="L89" s="527">
        <v>246</v>
      </c>
      <c r="M89" s="528">
        <v>158.9</v>
      </c>
      <c r="N89" s="280">
        <v>1396</v>
      </c>
      <c r="O89" s="317">
        <v>535.879</v>
      </c>
      <c r="P89" s="280">
        <v>265</v>
      </c>
      <c r="Q89" s="317">
        <v>130.194</v>
      </c>
      <c r="R89" s="280">
        <v>1295</v>
      </c>
      <c r="S89" s="317">
        <v>505.28000000000003</v>
      </c>
      <c r="T89" s="527">
        <v>280</v>
      </c>
      <c r="U89" s="528">
        <v>120.058</v>
      </c>
    </row>
    <row r="90" spans="1:21" ht="15">
      <c r="A90" s="378" t="s">
        <v>566</v>
      </c>
      <c r="B90" s="524">
        <v>99</v>
      </c>
      <c r="C90" s="525">
        <v>27.524</v>
      </c>
      <c r="D90" s="524">
        <v>13</v>
      </c>
      <c r="E90" s="526">
        <v>11.346</v>
      </c>
      <c r="F90" s="280">
        <v>127</v>
      </c>
      <c r="G90" s="317">
        <v>22.7</v>
      </c>
      <c r="H90" s="280">
        <v>6</v>
      </c>
      <c r="I90" s="317">
        <v>19.7</v>
      </c>
      <c r="J90" s="280">
        <v>109</v>
      </c>
      <c r="K90" s="317">
        <v>21.7</v>
      </c>
      <c r="L90" s="527">
        <v>7</v>
      </c>
      <c r="M90" s="528">
        <v>6.1</v>
      </c>
      <c r="N90" s="280">
        <v>99</v>
      </c>
      <c r="O90" s="317">
        <v>17.64</v>
      </c>
      <c r="P90" s="280">
        <v>19</v>
      </c>
      <c r="Q90" s="317">
        <v>10.601</v>
      </c>
      <c r="R90" s="280">
        <v>82</v>
      </c>
      <c r="S90" s="317">
        <v>4.087</v>
      </c>
      <c r="T90" s="527">
        <v>11</v>
      </c>
      <c r="U90" s="528">
        <v>3.362</v>
      </c>
    </row>
    <row r="91" spans="1:21" ht="15">
      <c r="A91" s="378" t="s">
        <v>567</v>
      </c>
      <c r="B91" s="524">
        <v>21</v>
      </c>
      <c r="C91" s="525">
        <v>10.134</v>
      </c>
      <c r="D91" s="524">
        <v>13</v>
      </c>
      <c r="E91" s="526">
        <v>4.105</v>
      </c>
      <c r="F91" s="280">
        <v>63</v>
      </c>
      <c r="G91" s="317">
        <v>21.1</v>
      </c>
      <c r="H91" s="280">
        <v>22</v>
      </c>
      <c r="I91" s="532">
        <v>12.6</v>
      </c>
      <c r="J91" s="280">
        <v>28</v>
      </c>
      <c r="K91" s="317">
        <v>15.3</v>
      </c>
      <c r="L91" s="527">
        <v>16</v>
      </c>
      <c r="M91" s="528">
        <v>5.3</v>
      </c>
      <c r="N91" s="280">
        <v>38</v>
      </c>
      <c r="O91" s="317">
        <v>13.936</v>
      </c>
      <c r="P91" s="280">
        <v>10</v>
      </c>
      <c r="Q91" s="532">
        <v>4.503</v>
      </c>
      <c r="R91" s="280">
        <v>27</v>
      </c>
      <c r="S91" s="317">
        <v>15.909</v>
      </c>
      <c r="T91" s="527">
        <v>16</v>
      </c>
      <c r="U91" s="528">
        <v>5.382</v>
      </c>
    </row>
    <row r="92" spans="1:21" ht="15">
      <c r="A92" s="378" t="s">
        <v>568</v>
      </c>
      <c r="B92" s="524">
        <v>188</v>
      </c>
      <c r="C92" s="525">
        <v>199.385</v>
      </c>
      <c r="D92" s="524">
        <v>94</v>
      </c>
      <c r="E92" s="526">
        <v>53.697</v>
      </c>
      <c r="F92" s="280">
        <v>188</v>
      </c>
      <c r="G92" s="317">
        <f>104592/1000</f>
        <v>104.592</v>
      </c>
      <c r="H92" s="280">
        <v>79</v>
      </c>
      <c r="I92" s="317">
        <v>28.8</v>
      </c>
      <c r="J92" s="280">
        <v>197</v>
      </c>
      <c r="K92" s="317">
        <v>113</v>
      </c>
      <c r="L92" s="527">
        <v>86</v>
      </c>
      <c r="M92" s="528">
        <v>34.6</v>
      </c>
      <c r="N92" s="280">
        <v>230</v>
      </c>
      <c r="O92" s="317">
        <v>139.172</v>
      </c>
      <c r="P92" s="280">
        <v>85</v>
      </c>
      <c r="Q92" s="317">
        <v>23.737</v>
      </c>
      <c r="R92" s="280">
        <v>166</v>
      </c>
      <c r="S92" s="317">
        <v>127</v>
      </c>
      <c r="T92" s="527">
        <v>106</v>
      </c>
      <c r="U92" s="528">
        <v>34.257</v>
      </c>
    </row>
    <row r="93" spans="1:21" ht="15">
      <c r="A93" s="378" t="s">
        <v>776</v>
      </c>
      <c r="B93" s="524">
        <v>273</v>
      </c>
      <c r="C93" s="525">
        <v>32.813</v>
      </c>
      <c r="D93" s="524">
        <v>12</v>
      </c>
      <c r="E93" s="526">
        <v>6.562</v>
      </c>
      <c r="F93" s="280">
        <v>398</v>
      </c>
      <c r="G93" s="317">
        <v>24.2</v>
      </c>
      <c r="H93" s="280">
        <v>15</v>
      </c>
      <c r="I93" s="317">
        <v>1.2</v>
      </c>
      <c r="J93" s="280">
        <v>388</v>
      </c>
      <c r="K93" s="317">
        <v>33.4</v>
      </c>
      <c r="L93" s="527">
        <v>9</v>
      </c>
      <c r="M93" s="528">
        <v>0.6</v>
      </c>
      <c r="N93" s="280">
        <v>379</v>
      </c>
      <c r="O93" s="317">
        <v>18.023</v>
      </c>
      <c r="P93" s="280">
        <v>14</v>
      </c>
      <c r="Q93" s="317">
        <v>4.038</v>
      </c>
      <c r="R93" s="280">
        <v>340</v>
      </c>
      <c r="S93" s="317">
        <v>21.945</v>
      </c>
      <c r="T93" s="527">
        <v>18</v>
      </c>
      <c r="U93" s="528">
        <v>1.749</v>
      </c>
    </row>
    <row r="94" spans="1:21" ht="15">
      <c r="A94" s="378" t="s">
        <v>570</v>
      </c>
      <c r="B94" s="524">
        <v>128</v>
      </c>
      <c r="C94" s="525">
        <v>206.584</v>
      </c>
      <c r="D94" s="524">
        <v>50</v>
      </c>
      <c r="E94" s="526">
        <v>29.637</v>
      </c>
      <c r="F94" s="280">
        <v>139</v>
      </c>
      <c r="G94" s="317">
        <v>121.7</v>
      </c>
      <c r="H94" s="280">
        <v>41</v>
      </c>
      <c r="I94" s="317">
        <v>19.6</v>
      </c>
      <c r="J94" s="280">
        <v>141</v>
      </c>
      <c r="K94" s="317">
        <v>132.7</v>
      </c>
      <c r="L94" s="527">
        <v>54</v>
      </c>
      <c r="M94" s="528">
        <v>77.4</v>
      </c>
      <c r="N94" s="280">
        <v>202</v>
      </c>
      <c r="O94" s="317">
        <v>238.858</v>
      </c>
      <c r="P94" s="280">
        <v>60</v>
      </c>
      <c r="Q94" s="317">
        <v>61.199</v>
      </c>
      <c r="R94" s="280">
        <v>176</v>
      </c>
      <c r="S94" s="317">
        <v>264.567</v>
      </c>
      <c r="T94" s="527">
        <v>70</v>
      </c>
      <c r="U94" s="528">
        <v>45.619</v>
      </c>
    </row>
    <row r="95" spans="1:21" ht="45">
      <c r="A95" s="379" t="s">
        <v>502</v>
      </c>
      <c r="B95" s="524">
        <v>72</v>
      </c>
      <c r="C95" s="525">
        <v>79.41</v>
      </c>
      <c r="D95" s="524">
        <v>62</v>
      </c>
      <c r="E95" s="526">
        <v>45.129</v>
      </c>
      <c r="F95" s="280">
        <v>86</v>
      </c>
      <c r="G95" s="317">
        <v>38.4</v>
      </c>
      <c r="H95" s="280">
        <v>54</v>
      </c>
      <c r="I95" s="317">
        <v>32.6</v>
      </c>
      <c r="J95" s="280">
        <v>69</v>
      </c>
      <c r="K95" s="317">
        <v>55.4</v>
      </c>
      <c r="L95" s="527">
        <v>50</v>
      </c>
      <c r="M95" s="528">
        <v>31.2</v>
      </c>
      <c r="N95" s="280">
        <v>55</v>
      </c>
      <c r="O95" s="317">
        <v>47.199</v>
      </c>
      <c r="P95" s="280">
        <v>42</v>
      </c>
      <c r="Q95" s="317">
        <v>18.746</v>
      </c>
      <c r="R95" s="280">
        <v>37</v>
      </c>
      <c r="S95" s="317">
        <v>22.394</v>
      </c>
      <c r="T95" s="527">
        <v>31</v>
      </c>
      <c r="U95" s="528">
        <v>24.805</v>
      </c>
    </row>
    <row r="96" spans="1:21" ht="15">
      <c r="A96" s="378" t="s">
        <v>571</v>
      </c>
      <c r="B96" s="524">
        <v>360</v>
      </c>
      <c r="C96" s="525">
        <v>36.523</v>
      </c>
      <c r="D96" s="524">
        <v>19</v>
      </c>
      <c r="E96" s="526">
        <v>3.809</v>
      </c>
      <c r="F96" s="280">
        <v>325</v>
      </c>
      <c r="G96" s="317">
        <v>34.1</v>
      </c>
      <c r="H96" s="280">
        <v>23</v>
      </c>
      <c r="I96" s="317">
        <v>4.1</v>
      </c>
      <c r="J96" s="280">
        <v>496</v>
      </c>
      <c r="K96" s="317">
        <v>58.3</v>
      </c>
      <c r="L96" s="527">
        <v>24</v>
      </c>
      <c r="M96" s="528">
        <v>3.7</v>
      </c>
      <c r="N96" s="280">
        <v>393</v>
      </c>
      <c r="O96" s="317">
        <v>61.051</v>
      </c>
      <c r="P96" s="280">
        <v>35</v>
      </c>
      <c r="Q96" s="317">
        <v>7.37</v>
      </c>
      <c r="R96" s="280">
        <v>467</v>
      </c>
      <c r="S96" s="317">
        <v>49.378</v>
      </c>
      <c r="T96" s="527">
        <v>28</v>
      </c>
      <c r="U96" s="528">
        <v>4.884</v>
      </c>
    </row>
    <row r="97" spans="1:21" ht="21" customHeight="1">
      <c r="A97" s="375" t="s">
        <v>781</v>
      </c>
      <c r="B97" s="524"/>
      <c r="C97" s="525"/>
      <c r="D97" s="524"/>
      <c r="E97" s="526"/>
      <c r="F97" s="280"/>
      <c r="G97" s="317"/>
      <c r="H97" s="280"/>
      <c r="I97" s="317"/>
      <c r="J97" s="280"/>
      <c r="K97" s="317"/>
      <c r="L97" s="527"/>
      <c r="M97" s="528"/>
      <c r="N97" s="280"/>
      <c r="O97" s="317"/>
      <c r="P97" s="280"/>
      <c r="Q97" s="317"/>
      <c r="R97" s="280"/>
      <c r="S97" s="317"/>
      <c r="T97" s="527"/>
      <c r="U97" s="528"/>
    </row>
    <row r="98" spans="1:21" ht="15">
      <c r="A98" s="377" t="s">
        <v>458</v>
      </c>
      <c r="B98" s="529">
        <v>943</v>
      </c>
      <c r="C98" s="530">
        <v>556.854</v>
      </c>
      <c r="D98" s="529">
        <v>235</v>
      </c>
      <c r="E98" s="531">
        <v>80.525</v>
      </c>
      <c r="F98" s="280">
        <v>989</v>
      </c>
      <c r="G98" s="317">
        <f>439184/1000</f>
        <v>439.184</v>
      </c>
      <c r="H98" s="280">
        <v>261</v>
      </c>
      <c r="I98" s="317">
        <v>80.8</v>
      </c>
      <c r="J98" s="280">
        <v>1011</v>
      </c>
      <c r="K98" s="317">
        <f>551477/1000</f>
        <v>551.477</v>
      </c>
      <c r="L98" s="527">
        <v>259</v>
      </c>
      <c r="M98" s="528">
        <v>88.9</v>
      </c>
      <c r="N98" s="280">
        <v>919</v>
      </c>
      <c r="O98" s="317">
        <v>537.477</v>
      </c>
      <c r="P98" s="280">
        <v>275</v>
      </c>
      <c r="Q98" s="317">
        <v>90.50800000000001</v>
      </c>
      <c r="R98" s="280">
        <v>933</v>
      </c>
      <c r="S98" s="317">
        <v>420.81000000000006</v>
      </c>
      <c r="T98" s="527">
        <v>268</v>
      </c>
      <c r="U98" s="528">
        <v>96.828</v>
      </c>
    </row>
    <row r="99" spans="1:21" ht="15">
      <c r="A99" s="378" t="s">
        <v>566</v>
      </c>
      <c r="B99" s="524">
        <v>19</v>
      </c>
      <c r="C99" s="525">
        <v>7.241</v>
      </c>
      <c r="D99" s="524">
        <v>10</v>
      </c>
      <c r="E99" s="526">
        <v>7.58</v>
      </c>
      <c r="F99" s="280">
        <v>29</v>
      </c>
      <c r="G99" s="532">
        <v>14.7</v>
      </c>
      <c r="H99" s="280">
        <v>9</v>
      </c>
      <c r="I99" s="317">
        <v>10.8</v>
      </c>
      <c r="J99" s="280">
        <v>7</v>
      </c>
      <c r="K99" s="317">
        <v>3.4</v>
      </c>
      <c r="L99" s="527">
        <v>8</v>
      </c>
      <c r="M99" s="528">
        <v>4.8</v>
      </c>
      <c r="N99" s="280">
        <v>15</v>
      </c>
      <c r="O99" s="532">
        <v>13.882</v>
      </c>
      <c r="P99" s="280">
        <v>4</v>
      </c>
      <c r="Q99" s="317">
        <v>2.794</v>
      </c>
      <c r="R99" s="280">
        <v>11</v>
      </c>
      <c r="S99" s="317">
        <v>11.575</v>
      </c>
      <c r="T99" s="527">
        <v>5</v>
      </c>
      <c r="U99" s="528">
        <v>1.454</v>
      </c>
    </row>
    <row r="100" spans="1:21" ht="15">
      <c r="A100" s="378" t="s">
        <v>567</v>
      </c>
      <c r="B100" s="524">
        <v>7</v>
      </c>
      <c r="C100" s="525">
        <v>3.113</v>
      </c>
      <c r="D100" s="524">
        <v>6</v>
      </c>
      <c r="E100" s="526">
        <v>1.821</v>
      </c>
      <c r="F100" s="280">
        <v>10</v>
      </c>
      <c r="G100" s="317">
        <v>3.5</v>
      </c>
      <c r="H100" s="280">
        <v>8</v>
      </c>
      <c r="I100" s="317">
        <v>2.2</v>
      </c>
      <c r="J100" s="280">
        <v>19</v>
      </c>
      <c r="K100" s="317">
        <v>7.9</v>
      </c>
      <c r="L100" s="527">
        <v>14</v>
      </c>
      <c r="M100" s="528">
        <v>17.1</v>
      </c>
      <c r="N100" s="280">
        <v>14</v>
      </c>
      <c r="O100" s="317">
        <v>10.268</v>
      </c>
      <c r="P100" s="280">
        <v>5</v>
      </c>
      <c r="Q100" s="317">
        <v>1.001</v>
      </c>
      <c r="R100" s="280">
        <v>8</v>
      </c>
      <c r="S100" s="317">
        <v>5.283</v>
      </c>
      <c r="T100" s="527">
        <v>3</v>
      </c>
      <c r="U100" s="528">
        <v>0.435</v>
      </c>
    </row>
    <row r="101" spans="1:21" ht="15">
      <c r="A101" s="378" t="s">
        <v>568</v>
      </c>
      <c r="B101" s="524">
        <v>99</v>
      </c>
      <c r="C101" s="525">
        <v>76.559</v>
      </c>
      <c r="D101" s="524">
        <v>26</v>
      </c>
      <c r="E101" s="526">
        <v>5.696</v>
      </c>
      <c r="F101" s="280">
        <v>92</v>
      </c>
      <c r="G101" s="317">
        <f>82084/1000</f>
        <v>82.084</v>
      </c>
      <c r="H101" s="280">
        <v>36</v>
      </c>
      <c r="I101" s="317">
        <v>6.7</v>
      </c>
      <c r="J101" s="280">
        <v>104</v>
      </c>
      <c r="K101" s="317">
        <f>71982/1000</f>
        <v>71.982</v>
      </c>
      <c r="L101" s="527">
        <v>25</v>
      </c>
      <c r="M101" s="528">
        <v>6.9</v>
      </c>
      <c r="N101" s="280">
        <v>98</v>
      </c>
      <c r="O101" s="317">
        <v>141.145</v>
      </c>
      <c r="P101" s="280">
        <v>41</v>
      </c>
      <c r="Q101" s="317">
        <v>22.126</v>
      </c>
      <c r="R101" s="280">
        <v>91</v>
      </c>
      <c r="S101" s="317">
        <v>48.151</v>
      </c>
      <c r="T101" s="527">
        <v>37</v>
      </c>
      <c r="U101" s="528">
        <v>16.82</v>
      </c>
    </row>
    <row r="102" spans="1:21" ht="15">
      <c r="A102" s="378" t="s">
        <v>776</v>
      </c>
      <c r="B102" s="524">
        <v>174</v>
      </c>
      <c r="C102" s="525">
        <v>11.248</v>
      </c>
      <c r="D102" s="524">
        <v>12</v>
      </c>
      <c r="E102" s="526">
        <v>1.587</v>
      </c>
      <c r="F102" s="280">
        <v>235</v>
      </c>
      <c r="G102" s="317">
        <v>16.2</v>
      </c>
      <c r="H102" s="280">
        <v>20</v>
      </c>
      <c r="I102" s="317">
        <v>2.6</v>
      </c>
      <c r="J102" s="280">
        <v>144</v>
      </c>
      <c r="K102" s="317">
        <v>8.6</v>
      </c>
      <c r="L102" s="527">
        <v>10</v>
      </c>
      <c r="M102" s="528">
        <v>0.6</v>
      </c>
      <c r="N102" s="280">
        <v>159</v>
      </c>
      <c r="O102" s="317">
        <v>13.766</v>
      </c>
      <c r="P102" s="280">
        <v>17</v>
      </c>
      <c r="Q102" s="317">
        <v>3.54</v>
      </c>
      <c r="R102" s="280">
        <v>151</v>
      </c>
      <c r="S102" s="317">
        <v>9.479</v>
      </c>
      <c r="T102" s="527">
        <v>8</v>
      </c>
      <c r="U102" s="528">
        <v>0.639</v>
      </c>
    </row>
    <row r="103" spans="1:21" ht="15">
      <c r="A103" s="378" t="s">
        <v>570</v>
      </c>
      <c r="B103" s="524">
        <v>102</v>
      </c>
      <c r="C103" s="525">
        <v>236.973</v>
      </c>
      <c r="D103" s="524">
        <v>29</v>
      </c>
      <c r="E103" s="526">
        <v>22.046</v>
      </c>
      <c r="F103" s="280">
        <v>126</v>
      </c>
      <c r="G103" s="317">
        <v>127.9</v>
      </c>
      <c r="H103" s="280">
        <v>22</v>
      </c>
      <c r="I103" s="317">
        <v>16.9</v>
      </c>
      <c r="J103" s="280">
        <v>108</v>
      </c>
      <c r="K103" s="317">
        <v>101.3</v>
      </c>
      <c r="L103" s="527">
        <v>27</v>
      </c>
      <c r="M103" s="528">
        <v>16.2</v>
      </c>
      <c r="N103" s="280">
        <v>115</v>
      </c>
      <c r="O103" s="317">
        <v>113.852</v>
      </c>
      <c r="P103" s="280">
        <v>28</v>
      </c>
      <c r="Q103" s="317">
        <v>13.381</v>
      </c>
      <c r="R103" s="280">
        <v>123</v>
      </c>
      <c r="S103" s="317">
        <v>131.418</v>
      </c>
      <c r="T103" s="527">
        <v>26</v>
      </c>
      <c r="U103" s="528">
        <v>18.953</v>
      </c>
    </row>
    <row r="104" spans="1:21" ht="45">
      <c r="A104" s="379" t="s">
        <v>502</v>
      </c>
      <c r="B104" s="524">
        <v>23</v>
      </c>
      <c r="C104" s="525">
        <v>48.062</v>
      </c>
      <c r="D104" s="524">
        <v>20</v>
      </c>
      <c r="E104" s="526">
        <v>9.239</v>
      </c>
      <c r="F104" s="280">
        <v>40</v>
      </c>
      <c r="G104" s="317">
        <v>33.9</v>
      </c>
      <c r="H104" s="280">
        <v>15</v>
      </c>
      <c r="I104" s="317">
        <v>5.3</v>
      </c>
      <c r="J104" s="280">
        <v>38</v>
      </c>
      <c r="K104" s="317">
        <v>118.2</v>
      </c>
      <c r="L104" s="527">
        <v>25</v>
      </c>
      <c r="M104" s="528">
        <v>12.1</v>
      </c>
      <c r="N104" s="280">
        <v>24</v>
      </c>
      <c r="O104" s="317">
        <v>30.39</v>
      </c>
      <c r="P104" s="280">
        <v>17</v>
      </c>
      <c r="Q104" s="317">
        <v>11.24</v>
      </c>
      <c r="R104" s="280">
        <v>13</v>
      </c>
      <c r="S104" s="317">
        <v>7.086</v>
      </c>
      <c r="T104" s="527">
        <v>20</v>
      </c>
      <c r="U104" s="528">
        <v>20.211</v>
      </c>
    </row>
    <row r="105" spans="1:21" ht="15">
      <c r="A105" s="378" t="s">
        <v>571</v>
      </c>
      <c r="B105" s="524">
        <v>519</v>
      </c>
      <c r="C105" s="525">
        <v>173.658</v>
      </c>
      <c r="D105" s="524">
        <v>132</v>
      </c>
      <c r="E105" s="526">
        <v>32.556</v>
      </c>
      <c r="F105" s="280">
        <v>457</v>
      </c>
      <c r="G105" s="317">
        <v>161</v>
      </c>
      <c r="H105" s="280">
        <v>151</v>
      </c>
      <c r="I105" s="317">
        <v>36.3</v>
      </c>
      <c r="J105" s="280">
        <v>591</v>
      </c>
      <c r="K105" s="317">
        <v>240</v>
      </c>
      <c r="L105" s="527">
        <v>150</v>
      </c>
      <c r="M105" s="528">
        <v>31.1</v>
      </c>
      <c r="N105" s="280">
        <v>494</v>
      </c>
      <c r="O105" s="317">
        <v>214.174</v>
      </c>
      <c r="P105" s="280">
        <v>163</v>
      </c>
      <c r="Q105" s="317">
        <v>36.426</v>
      </c>
      <c r="R105" s="280">
        <v>536</v>
      </c>
      <c r="S105" s="317">
        <v>207.818</v>
      </c>
      <c r="T105" s="527">
        <v>169</v>
      </c>
      <c r="U105" s="528">
        <v>38.316</v>
      </c>
    </row>
    <row r="106" spans="1:21" ht="21" customHeight="1">
      <c r="A106" s="375" t="s">
        <v>782</v>
      </c>
      <c r="B106" s="524"/>
      <c r="C106" s="525"/>
      <c r="D106" s="524"/>
      <c r="E106" s="526"/>
      <c r="F106" s="280"/>
      <c r="G106" s="317"/>
      <c r="H106" s="280"/>
      <c r="I106" s="317"/>
      <c r="J106" s="280"/>
      <c r="K106" s="317"/>
      <c r="L106" s="527"/>
      <c r="M106" s="528"/>
      <c r="N106" s="280"/>
      <c r="O106" s="317"/>
      <c r="P106" s="280"/>
      <c r="Q106" s="317"/>
      <c r="R106" s="280"/>
      <c r="S106" s="317"/>
      <c r="T106" s="527"/>
      <c r="U106" s="528"/>
    </row>
    <row r="107" spans="1:21" ht="15">
      <c r="A107" s="377" t="s">
        <v>458</v>
      </c>
      <c r="B107" s="529">
        <v>933</v>
      </c>
      <c r="C107" s="530">
        <v>684.349</v>
      </c>
      <c r="D107" s="529">
        <v>177</v>
      </c>
      <c r="E107" s="531">
        <v>94.512</v>
      </c>
      <c r="F107" s="280">
        <v>954</v>
      </c>
      <c r="G107" s="317">
        <f>876068/1000</f>
        <v>876.068</v>
      </c>
      <c r="H107" s="280">
        <v>197</v>
      </c>
      <c r="I107" s="317">
        <v>93.7</v>
      </c>
      <c r="J107" s="280">
        <v>971</v>
      </c>
      <c r="K107" s="317">
        <f>662423/1000</f>
        <v>662.423</v>
      </c>
      <c r="L107" s="527">
        <v>191</v>
      </c>
      <c r="M107" s="528">
        <v>75.7</v>
      </c>
      <c r="N107" s="280">
        <v>1181</v>
      </c>
      <c r="O107" s="317">
        <v>873.1030000000001</v>
      </c>
      <c r="P107" s="280">
        <v>245</v>
      </c>
      <c r="Q107" s="317">
        <v>114.33700000000002</v>
      </c>
      <c r="R107" s="280">
        <v>1087</v>
      </c>
      <c r="S107" s="317">
        <v>689.154</v>
      </c>
      <c r="T107" s="527">
        <v>211</v>
      </c>
      <c r="U107" s="528">
        <v>132.708</v>
      </c>
    </row>
    <row r="108" spans="1:21" ht="15">
      <c r="A108" s="378" t="s">
        <v>566</v>
      </c>
      <c r="B108" s="524">
        <v>82</v>
      </c>
      <c r="C108" s="525">
        <v>31.398</v>
      </c>
      <c r="D108" s="524">
        <v>14</v>
      </c>
      <c r="E108" s="526">
        <v>6.809</v>
      </c>
      <c r="F108" s="280">
        <v>60</v>
      </c>
      <c r="G108" s="317">
        <v>38.3</v>
      </c>
      <c r="H108" s="280">
        <v>12</v>
      </c>
      <c r="I108" s="317">
        <v>4.7</v>
      </c>
      <c r="J108" s="280">
        <v>119</v>
      </c>
      <c r="K108" s="317">
        <v>28.3</v>
      </c>
      <c r="L108" s="527">
        <v>12</v>
      </c>
      <c r="M108" s="528">
        <v>4.1</v>
      </c>
      <c r="N108" s="280">
        <v>163</v>
      </c>
      <c r="O108" s="317">
        <v>52.349</v>
      </c>
      <c r="P108" s="280">
        <v>5</v>
      </c>
      <c r="Q108" s="317">
        <v>2.842</v>
      </c>
      <c r="R108" s="280">
        <v>212</v>
      </c>
      <c r="S108" s="317">
        <v>45.239</v>
      </c>
      <c r="T108" s="527">
        <v>16</v>
      </c>
      <c r="U108" s="528">
        <v>3.607</v>
      </c>
    </row>
    <row r="109" spans="1:21" ht="15">
      <c r="A109" s="378" t="s">
        <v>567</v>
      </c>
      <c r="B109" s="524">
        <v>46</v>
      </c>
      <c r="C109" s="525">
        <v>104.356</v>
      </c>
      <c r="D109" s="524">
        <v>8</v>
      </c>
      <c r="E109" s="526">
        <v>4.351</v>
      </c>
      <c r="F109" s="280">
        <v>37</v>
      </c>
      <c r="G109" s="317">
        <v>78.7</v>
      </c>
      <c r="H109" s="280">
        <v>13</v>
      </c>
      <c r="I109" s="317">
        <v>5.3</v>
      </c>
      <c r="J109" s="280">
        <v>40</v>
      </c>
      <c r="K109" s="317">
        <v>51.6</v>
      </c>
      <c r="L109" s="527">
        <v>15</v>
      </c>
      <c r="M109" s="528">
        <v>5.8</v>
      </c>
      <c r="N109" s="280">
        <v>44</v>
      </c>
      <c r="O109" s="317">
        <v>110.248</v>
      </c>
      <c r="P109" s="280">
        <v>9</v>
      </c>
      <c r="Q109" s="317">
        <v>2.861</v>
      </c>
      <c r="R109" s="280">
        <v>36</v>
      </c>
      <c r="S109" s="317">
        <v>28.266</v>
      </c>
      <c r="T109" s="527">
        <v>17</v>
      </c>
      <c r="U109" s="528">
        <v>11.416</v>
      </c>
    </row>
    <row r="110" spans="1:21" ht="15">
      <c r="A110" s="378" t="s">
        <v>568</v>
      </c>
      <c r="B110" s="524">
        <v>176</v>
      </c>
      <c r="C110" s="525">
        <v>153.839</v>
      </c>
      <c r="D110" s="524">
        <v>37</v>
      </c>
      <c r="E110" s="526">
        <v>27.037</v>
      </c>
      <c r="F110" s="280">
        <v>193</v>
      </c>
      <c r="G110" s="317">
        <f>267009/1000</f>
        <v>267.009</v>
      </c>
      <c r="H110" s="280">
        <v>59</v>
      </c>
      <c r="I110" s="317">
        <v>24.6</v>
      </c>
      <c r="J110" s="280">
        <v>194</v>
      </c>
      <c r="K110" s="317">
        <f>128871/1000</f>
        <v>128.871</v>
      </c>
      <c r="L110" s="527">
        <v>52</v>
      </c>
      <c r="M110" s="528">
        <v>16.6</v>
      </c>
      <c r="N110" s="280">
        <v>203</v>
      </c>
      <c r="O110" s="317">
        <v>170.239</v>
      </c>
      <c r="P110" s="280">
        <v>68</v>
      </c>
      <c r="Q110" s="317">
        <v>21.154</v>
      </c>
      <c r="R110" s="280">
        <v>193</v>
      </c>
      <c r="S110" s="317">
        <v>185.072</v>
      </c>
      <c r="T110" s="527">
        <v>52</v>
      </c>
      <c r="U110" s="528">
        <v>27.158</v>
      </c>
    </row>
    <row r="111" spans="1:21" ht="15">
      <c r="A111" s="378" t="s">
        <v>776</v>
      </c>
      <c r="B111" s="524">
        <v>242</v>
      </c>
      <c r="C111" s="525">
        <v>55.421</v>
      </c>
      <c r="D111" s="524">
        <v>20</v>
      </c>
      <c r="E111" s="526">
        <v>0.772</v>
      </c>
      <c r="F111" s="280">
        <v>226</v>
      </c>
      <c r="G111" s="317">
        <v>11.5</v>
      </c>
      <c r="H111" s="280">
        <v>15</v>
      </c>
      <c r="I111" s="317">
        <v>0.5</v>
      </c>
      <c r="J111" s="280">
        <v>186</v>
      </c>
      <c r="K111" s="317">
        <v>11.8</v>
      </c>
      <c r="L111" s="527">
        <v>23</v>
      </c>
      <c r="M111" s="528">
        <v>4</v>
      </c>
      <c r="N111" s="280">
        <v>304</v>
      </c>
      <c r="O111" s="317">
        <v>59.606</v>
      </c>
      <c r="P111" s="280">
        <v>19</v>
      </c>
      <c r="Q111" s="317">
        <v>1.753</v>
      </c>
      <c r="R111" s="280">
        <v>170</v>
      </c>
      <c r="S111" s="317">
        <v>9.18</v>
      </c>
      <c r="T111" s="527">
        <v>10</v>
      </c>
      <c r="U111" s="528">
        <v>0.693</v>
      </c>
    </row>
    <row r="112" spans="1:21" ht="15">
      <c r="A112" s="378" t="s">
        <v>570</v>
      </c>
      <c r="B112" s="524">
        <v>152</v>
      </c>
      <c r="C112" s="525">
        <v>210.432</v>
      </c>
      <c r="D112" s="524">
        <v>41</v>
      </c>
      <c r="E112" s="526">
        <v>28.556</v>
      </c>
      <c r="F112" s="280">
        <v>168</v>
      </c>
      <c r="G112" s="532">
        <v>301.2</v>
      </c>
      <c r="H112" s="280">
        <v>44</v>
      </c>
      <c r="I112" s="317">
        <v>37.3</v>
      </c>
      <c r="J112" s="280">
        <v>156</v>
      </c>
      <c r="K112" s="317">
        <v>324.5</v>
      </c>
      <c r="L112" s="527">
        <v>43</v>
      </c>
      <c r="M112" s="528">
        <v>25.7</v>
      </c>
      <c r="N112" s="280">
        <v>200</v>
      </c>
      <c r="O112" s="532">
        <v>342.89</v>
      </c>
      <c r="P112" s="280">
        <v>61</v>
      </c>
      <c r="Q112" s="317">
        <v>46.665</v>
      </c>
      <c r="R112" s="280">
        <v>205</v>
      </c>
      <c r="S112" s="317">
        <v>317.818</v>
      </c>
      <c r="T112" s="527">
        <v>52</v>
      </c>
      <c r="U112" s="528">
        <v>56.91</v>
      </c>
    </row>
    <row r="113" spans="1:21" ht="45">
      <c r="A113" s="379" t="s">
        <v>502</v>
      </c>
      <c r="B113" s="524">
        <v>53</v>
      </c>
      <c r="C113" s="525">
        <v>76.34</v>
      </c>
      <c r="D113" s="524">
        <v>31</v>
      </c>
      <c r="E113" s="526">
        <v>22.372</v>
      </c>
      <c r="F113" s="280">
        <v>60</v>
      </c>
      <c r="G113" s="317">
        <v>95.5</v>
      </c>
      <c r="H113" s="280">
        <v>38</v>
      </c>
      <c r="I113" s="317">
        <v>18.2</v>
      </c>
      <c r="J113" s="280">
        <v>62</v>
      </c>
      <c r="K113" s="317">
        <v>48.4</v>
      </c>
      <c r="L113" s="527">
        <v>26</v>
      </c>
      <c r="M113" s="528">
        <v>14.4</v>
      </c>
      <c r="N113" s="280">
        <v>52</v>
      </c>
      <c r="O113" s="317">
        <v>61.249</v>
      </c>
      <c r="P113" s="280">
        <v>50</v>
      </c>
      <c r="Q113" s="317">
        <v>32.752</v>
      </c>
      <c r="R113" s="280">
        <v>42</v>
      </c>
      <c r="S113" s="317">
        <v>34.074</v>
      </c>
      <c r="T113" s="527">
        <v>36</v>
      </c>
      <c r="U113" s="528">
        <v>17.288</v>
      </c>
    </row>
    <row r="114" spans="1:21" ht="15">
      <c r="A114" s="378" t="s">
        <v>571</v>
      </c>
      <c r="B114" s="524">
        <v>182</v>
      </c>
      <c r="C114" s="525">
        <v>52.563</v>
      </c>
      <c r="D114" s="524">
        <v>26</v>
      </c>
      <c r="E114" s="526">
        <v>4.615</v>
      </c>
      <c r="F114" s="280">
        <v>210</v>
      </c>
      <c r="G114" s="317">
        <v>84</v>
      </c>
      <c r="H114" s="280">
        <v>16</v>
      </c>
      <c r="I114" s="317">
        <v>3.1</v>
      </c>
      <c r="J114" s="280">
        <v>214</v>
      </c>
      <c r="K114" s="317">
        <v>69</v>
      </c>
      <c r="L114" s="527">
        <v>20</v>
      </c>
      <c r="M114" s="528">
        <v>5.2</v>
      </c>
      <c r="N114" s="280">
        <v>215</v>
      </c>
      <c r="O114" s="317">
        <v>76.522</v>
      </c>
      <c r="P114" s="280">
        <v>33</v>
      </c>
      <c r="Q114" s="317">
        <v>6.31</v>
      </c>
      <c r="R114" s="280">
        <v>229</v>
      </c>
      <c r="S114" s="317">
        <v>69.505</v>
      </c>
      <c r="T114" s="527">
        <v>28</v>
      </c>
      <c r="U114" s="528">
        <v>15.636</v>
      </c>
    </row>
    <row r="115" spans="1:21" ht="21" customHeight="1">
      <c r="A115" s="375" t="s">
        <v>469</v>
      </c>
      <c r="B115" s="524"/>
      <c r="C115" s="525"/>
      <c r="D115" s="524"/>
      <c r="E115" s="526"/>
      <c r="F115" s="280"/>
      <c r="G115" s="317"/>
      <c r="H115" s="280"/>
      <c r="I115" s="317"/>
      <c r="J115" s="280"/>
      <c r="K115" s="317"/>
      <c r="L115" s="527"/>
      <c r="M115" s="528"/>
      <c r="N115" s="280"/>
      <c r="O115" s="317"/>
      <c r="P115" s="280"/>
      <c r="Q115" s="317"/>
      <c r="R115" s="280"/>
      <c r="S115" s="317"/>
      <c r="T115" s="527"/>
      <c r="U115" s="528"/>
    </row>
    <row r="116" spans="1:21" ht="15">
      <c r="A116" s="377" t="s">
        <v>458</v>
      </c>
      <c r="B116" s="529">
        <v>2101</v>
      </c>
      <c r="C116" s="530">
        <v>1031.452</v>
      </c>
      <c r="D116" s="529">
        <v>373</v>
      </c>
      <c r="E116" s="531">
        <v>152.972</v>
      </c>
      <c r="F116" s="280">
        <v>2282</v>
      </c>
      <c r="G116" s="317">
        <f>1125703/1000</f>
        <v>1125.703</v>
      </c>
      <c r="H116" s="280">
        <v>350</v>
      </c>
      <c r="I116" s="317">
        <v>155</v>
      </c>
      <c r="J116" s="280">
        <v>2021</v>
      </c>
      <c r="K116" s="317">
        <f>1079072/1000</f>
        <v>1079.072</v>
      </c>
      <c r="L116" s="527">
        <v>348</v>
      </c>
      <c r="M116" s="528">
        <v>157.2</v>
      </c>
      <c r="N116" s="280">
        <v>2163</v>
      </c>
      <c r="O116" s="317">
        <v>1108.4650000000001</v>
      </c>
      <c r="P116" s="280">
        <v>375</v>
      </c>
      <c r="Q116" s="317">
        <v>155.34799999999998</v>
      </c>
      <c r="R116" s="280">
        <v>2453</v>
      </c>
      <c r="S116" s="317">
        <v>994.945</v>
      </c>
      <c r="T116" s="527">
        <v>398</v>
      </c>
      <c r="U116" s="528">
        <v>267.04600000000005</v>
      </c>
    </row>
    <row r="117" spans="1:21" ht="15">
      <c r="A117" s="378" t="s">
        <v>566</v>
      </c>
      <c r="B117" s="524">
        <v>60</v>
      </c>
      <c r="C117" s="525">
        <v>33.67</v>
      </c>
      <c r="D117" s="524">
        <v>26</v>
      </c>
      <c r="E117" s="526">
        <v>7.109</v>
      </c>
      <c r="F117" s="280">
        <v>53</v>
      </c>
      <c r="G117" s="317">
        <v>23.1</v>
      </c>
      <c r="H117" s="280">
        <v>24</v>
      </c>
      <c r="I117" s="317">
        <v>9.2</v>
      </c>
      <c r="J117" s="280">
        <v>35</v>
      </c>
      <c r="K117" s="317">
        <v>15.4</v>
      </c>
      <c r="L117" s="527">
        <v>18</v>
      </c>
      <c r="M117" s="528">
        <v>6.9</v>
      </c>
      <c r="N117" s="280">
        <v>40</v>
      </c>
      <c r="O117" s="317">
        <v>11.781</v>
      </c>
      <c r="P117" s="280">
        <v>20</v>
      </c>
      <c r="Q117" s="317">
        <v>5.775</v>
      </c>
      <c r="R117" s="280">
        <v>27</v>
      </c>
      <c r="S117" s="317">
        <v>16.797</v>
      </c>
      <c r="T117" s="527">
        <v>45</v>
      </c>
      <c r="U117" s="528">
        <v>9.097</v>
      </c>
    </row>
    <row r="118" spans="1:21" ht="15">
      <c r="A118" s="378" t="s">
        <v>567</v>
      </c>
      <c r="B118" s="524">
        <v>78</v>
      </c>
      <c r="C118" s="525">
        <v>47.153</v>
      </c>
      <c r="D118" s="524">
        <v>42</v>
      </c>
      <c r="E118" s="526">
        <v>21.071</v>
      </c>
      <c r="F118" s="280">
        <v>61</v>
      </c>
      <c r="G118" s="317">
        <v>64.7</v>
      </c>
      <c r="H118" s="280">
        <v>29</v>
      </c>
      <c r="I118" s="317">
        <v>9</v>
      </c>
      <c r="J118" s="280">
        <v>75</v>
      </c>
      <c r="K118" s="317">
        <v>86.7</v>
      </c>
      <c r="L118" s="527">
        <v>40</v>
      </c>
      <c r="M118" s="528">
        <v>29.6</v>
      </c>
      <c r="N118" s="280">
        <v>81</v>
      </c>
      <c r="O118" s="317">
        <v>67.27</v>
      </c>
      <c r="P118" s="280">
        <v>33</v>
      </c>
      <c r="Q118" s="317">
        <v>17.72</v>
      </c>
      <c r="R118" s="280">
        <v>82</v>
      </c>
      <c r="S118" s="317">
        <v>100.37</v>
      </c>
      <c r="T118" s="527">
        <v>25</v>
      </c>
      <c r="U118" s="528">
        <v>10.386</v>
      </c>
    </row>
    <row r="119" spans="1:21" ht="15">
      <c r="A119" s="378" t="s">
        <v>568</v>
      </c>
      <c r="B119" s="524">
        <v>352</v>
      </c>
      <c r="C119" s="525">
        <v>211.533</v>
      </c>
      <c r="D119" s="524">
        <v>115</v>
      </c>
      <c r="E119" s="526">
        <v>29.346</v>
      </c>
      <c r="F119" s="280">
        <v>408</v>
      </c>
      <c r="G119" s="317">
        <f>439709/1000</f>
        <v>439.709</v>
      </c>
      <c r="H119" s="280">
        <v>107</v>
      </c>
      <c r="I119" s="317">
        <v>51.9</v>
      </c>
      <c r="J119" s="280">
        <v>390</v>
      </c>
      <c r="K119" s="317">
        <f>240995/1000</f>
        <v>240.995</v>
      </c>
      <c r="L119" s="527">
        <v>100</v>
      </c>
      <c r="M119" s="528">
        <v>30.6</v>
      </c>
      <c r="N119" s="280">
        <v>364</v>
      </c>
      <c r="O119" s="317">
        <v>301.171</v>
      </c>
      <c r="P119" s="280">
        <v>127</v>
      </c>
      <c r="Q119" s="317">
        <v>37.974</v>
      </c>
      <c r="R119" s="280">
        <v>324</v>
      </c>
      <c r="S119" s="317">
        <v>170.78</v>
      </c>
      <c r="T119" s="527">
        <v>95</v>
      </c>
      <c r="U119" s="528">
        <v>22.621</v>
      </c>
    </row>
    <row r="120" spans="1:21" ht="15">
      <c r="A120" s="378" t="s">
        <v>776</v>
      </c>
      <c r="B120" s="524">
        <v>1040</v>
      </c>
      <c r="C120" s="525">
        <v>67.925</v>
      </c>
      <c r="D120" s="524">
        <v>45</v>
      </c>
      <c r="E120" s="526">
        <v>3.104</v>
      </c>
      <c r="F120" s="280">
        <v>1183</v>
      </c>
      <c r="G120" s="317">
        <v>41.1</v>
      </c>
      <c r="H120" s="280">
        <v>35</v>
      </c>
      <c r="I120" s="317">
        <v>1.4</v>
      </c>
      <c r="J120" s="280">
        <v>920</v>
      </c>
      <c r="K120" s="317">
        <v>58.8</v>
      </c>
      <c r="L120" s="527">
        <v>19</v>
      </c>
      <c r="M120" s="528">
        <v>1.2</v>
      </c>
      <c r="N120" s="280">
        <v>1091</v>
      </c>
      <c r="O120" s="317">
        <v>56.289</v>
      </c>
      <c r="P120" s="280">
        <v>29</v>
      </c>
      <c r="Q120" s="317">
        <v>1.208</v>
      </c>
      <c r="R120" s="280">
        <v>1345</v>
      </c>
      <c r="S120" s="317">
        <v>52.36</v>
      </c>
      <c r="T120" s="527">
        <v>34</v>
      </c>
      <c r="U120" s="528">
        <v>3.226</v>
      </c>
    </row>
    <row r="121" spans="1:21" ht="15">
      <c r="A121" s="378" t="s">
        <v>570</v>
      </c>
      <c r="B121" s="524">
        <v>314</v>
      </c>
      <c r="C121" s="525">
        <v>427.474</v>
      </c>
      <c r="D121" s="524">
        <v>79</v>
      </c>
      <c r="E121" s="526">
        <v>55.512</v>
      </c>
      <c r="F121" s="280">
        <v>322</v>
      </c>
      <c r="G121" s="317">
        <v>392.8</v>
      </c>
      <c r="H121" s="280">
        <v>81</v>
      </c>
      <c r="I121" s="317">
        <v>50.8</v>
      </c>
      <c r="J121" s="280">
        <v>342</v>
      </c>
      <c r="K121" s="317">
        <v>520.5</v>
      </c>
      <c r="L121" s="527">
        <v>95</v>
      </c>
      <c r="M121" s="528">
        <v>47.7</v>
      </c>
      <c r="N121" s="280">
        <v>308</v>
      </c>
      <c r="O121" s="317">
        <v>466.332</v>
      </c>
      <c r="P121" s="280">
        <v>94</v>
      </c>
      <c r="Q121" s="317">
        <v>56.488</v>
      </c>
      <c r="R121" s="280">
        <v>375</v>
      </c>
      <c r="S121" s="317">
        <v>533.604</v>
      </c>
      <c r="T121" s="527">
        <v>126</v>
      </c>
      <c r="U121" s="528">
        <v>160.287</v>
      </c>
    </row>
    <row r="122" spans="1:21" ht="45">
      <c r="A122" s="379" t="s">
        <v>502</v>
      </c>
      <c r="B122" s="524">
        <v>63</v>
      </c>
      <c r="C122" s="525">
        <v>113.558</v>
      </c>
      <c r="D122" s="524">
        <v>42</v>
      </c>
      <c r="E122" s="526">
        <v>31.97</v>
      </c>
      <c r="F122" s="280">
        <v>85</v>
      </c>
      <c r="G122" s="317">
        <v>121.1</v>
      </c>
      <c r="H122" s="280">
        <v>50</v>
      </c>
      <c r="I122" s="317">
        <v>27</v>
      </c>
      <c r="J122" s="280">
        <v>74</v>
      </c>
      <c r="K122" s="317">
        <v>105.5</v>
      </c>
      <c r="L122" s="527">
        <v>54</v>
      </c>
      <c r="M122" s="528">
        <v>38.4</v>
      </c>
      <c r="N122" s="280">
        <v>81</v>
      </c>
      <c r="O122" s="317">
        <v>144.847</v>
      </c>
      <c r="P122" s="280">
        <v>48</v>
      </c>
      <c r="Q122" s="317">
        <v>32.881</v>
      </c>
      <c r="R122" s="280">
        <v>50</v>
      </c>
      <c r="S122" s="317">
        <v>47.116</v>
      </c>
      <c r="T122" s="527">
        <v>38</v>
      </c>
      <c r="U122" s="528">
        <v>55.153</v>
      </c>
    </row>
    <row r="123" spans="1:21" ht="15">
      <c r="A123" s="378" t="s">
        <v>571</v>
      </c>
      <c r="B123" s="524">
        <v>194</v>
      </c>
      <c r="C123" s="525">
        <v>130.139</v>
      </c>
      <c r="D123" s="524">
        <v>24</v>
      </c>
      <c r="E123" s="526">
        <v>4.86</v>
      </c>
      <c r="F123" s="280">
        <v>170</v>
      </c>
      <c r="G123" s="317">
        <v>43.2</v>
      </c>
      <c r="H123" s="280">
        <v>24</v>
      </c>
      <c r="I123" s="317">
        <v>5.8</v>
      </c>
      <c r="J123" s="280">
        <v>185</v>
      </c>
      <c r="K123" s="317">
        <v>51.1</v>
      </c>
      <c r="L123" s="527">
        <v>22</v>
      </c>
      <c r="M123" s="528">
        <v>2.8</v>
      </c>
      <c r="N123" s="280">
        <v>198</v>
      </c>
      <c r="O123" s="317">
        <v>60.775</v>
      </c>
      <c r="P123" s="280">
        <v>24</v>
      </c>
      <c r="Q123" s="317">
        <v>3.302</v>
      </c>
      <c r="R123" s="280">
        <v>250</v>
      </c>
      <c r="S123" s="317">
        <v>73.918</v>
      </c>
      <c r="T123" s="527">
        <v>35</v>
      </c>
      <c r="U123" s="528">
        <v>6.276</v>
      </c>
    </row>
    <row r="124" spans="1:21" ht="21" customHeight="1">
      <c r="A124" s="375" t="s">
        <v>470</v>
      </c>
      <c r="B124" s="524"/>
      <c r="C124" s="525"/>
      <c r="D124" s="524"/>
      <c r="E124" s="526"/>
      <c r="F124" s="280"/>
      <c r="G124" s="317"/>
      <c r="H124" s="280"/>
      <c r="I124" s="317"/>
      <c r="J124" s="280"/>
      <c r="K124" s="317"/>
      <c r="L124" s="527"/>
      <c r="M124" s="528"/>
      <c r="N124" s="280"/>
      <c r="O124" s="317"/>
      <c r="P124" s="280"/>
      <c r="Q124" s="317"/>
      <c r="R124" s="280"/>
      <c r="S124" s="317"/>
      <c r="T124" s="527"/>
      <c r="U124" s="528"/>
    </row>
    <row r="125" spans="1:21" ht="15">
      <c r="A125" s="377" t="s">
        <v>458</v>
      </c>
      <c r="B125" s="524">
        <v>691</v>
      </c>
      <c r="C125" s="525">
        <v>265.166</v>
      </c>
      <c r="D125" s="524">
        <v>118</v>
      </c>
      <c r="E125" s="526">
        <v>51.868</v>
      </c>
      <c r="F125" s="280">
        <v>760</v>
      </c>
      <c r="G125" s="317">
        <f>291364/1000</f>
        <v>291.364</v>
      </c>
      <c r="H125" s="280">
        <v>152</v>
      </c>
      <c r="I125" s="317">
        <v>59.3</v>
      </c>
      <c r="J125" s="280">
        <v>772</v>
      </c>
      <c r="K125" s="317">
        <f>325915/1000</f>
        <v>325.915</v>
      </c>
      <c r="L125" s="527">
        <v>140</v>
      </c>
      <c r="M125" s="528">
        <v>63.9</v>
      </c>
      <c r="N125" s="280">
        <v>876</v>
      </c>
      <c r="O125" s="317">
        <v>307.997</v>
      </c>
      <c r="P125" s="280">
        <v>150</v>
      </c>
      <c r="Q125" s="317">
        <v>57.586</v>
      </c>
      <c r="R125" s="280">
        <v>850</v>
      </c>
      <c r="S125" s="317">
        <v>282.224</v>
      </c>
      <c r="T125" s="527">
        <v>131</v>
      </c>
      <c r="U125" s="528">
        <v>44.082</v>
      </c>
    </row>
    <row r="126" spans="1:21" ht="15">
      <c r="A126" s="378" t="s">
        <v>566</v>
      </c>
      <c r="B126" s="524">
        <v>13</v>
      </c>
      <c r="C126" s="525">
        <v>13.441</v>
      </c>
      <c r="D126" s="524">
        <v>7</v>
      </c>
      <c r="E126" s="526">
        <v>3.459</v>
      </c>
      <c r="F126" s="280">
        <v>20</v>
      </c>
      <c r="G126" s="317">
        <v>24.8</v>
      </c>
      <c r="H126" s="280">
        <v>8</v>
      </c>
      <c r="I126" s="317">
        <v>4.2</v>
      </c>
      <c r="J126" s="280">
        <v>26</v>
      </c>
      <c r="K126" s="317">
        <v>14</v>
      </c>
      <c r="L126" s="527">
        <v>5</v>
      </c>
      <c r="M126" s="528">
        <v>5.5</v>
      </c>
      <c r="N126" s="280">
        <v>28</v>
      </c>
      <c r="O126" s="317">
        <v>15.61</v>
      </c>
      <c r="P126" s="280">
        <v>15</v>
      </c>
      <c r="Q126" s="317">
        <v>5.303</v>
      </c>
      <c r="R126" s="280">
        <v>10</v>
      </c>
      <c r="S126" s="317">
        <v>1.691</v>
      </c>
      <c r="T126" s="527">
        <v>8</v>
      </c>
      <c r="U126" s="528">
        <v>2.454</v>
      </c>
    </row>
    <row r="127" spans="1:21" ht="15">
      <c r="A127" s="378" t="s">
        <v>567</v>
      </c>
      <c r="B127" s="524">
        <v>17</v>
      </c>
      <c r="C127" s="525">
        <v>14.945</v>
      </c>
      <c r="D127" s="524">
        <v>7</v>
      </c>
      <c r="E127" s="526">
        <v>7.845</v>
      </c>
      <c r="F127" s="280">
        <v>13</v>
      </c>
      <c r="G127" s="317">
        <v>8.2</v>
      </c>
      <c r="H127" s="280">
        <v>9</v>
      </c>
      <c r="I127" s="317">
        <v>3.5</v>
      </c>
      <c r="J127" s="280">
        <v>16</v>
      </c>
      <c r="K127" s="317">
        <v>20.7</v>
      </c>
      <c r="L127" s="527">
        <v>10</v>
      </c>
      <c r="M127" s="528">
        <v>7.2</v>
      </c>
      <c r="N127" s="280">
        <v>12</v>
      </c>
      <c r="O127" s="317">
        <v>8.356</v>
      </c>
      <c r="P127" s="280">
        <v>15</v>
      </c>
      <c r="Q127" s="317">
        <v>4.847</v>
      </c>
      <c r="R127" s="280">
        <v>21</v>
      </c>
      <c r="S127" s="317">
        <v>10.783</v>
      </c>
      <c r="T127" s="527">
        <v>3</v>
      </c>
      <c r="U127" s="528">
        <v>1.515</v>
      </c>
    </row>
    <row r="128" spans="1:21" ht="15">
      <c r="A128" s="378" t="s">
        <v>568</v>
      </c>
      <c r="B128" s="524">
        <v>135</v>
      </c>
      <c r="C128" s="525">
        <v>82.534</v>
      </c>
      <c r="D128" s="524">
        <v>42</v>
      </c>
      <c r="E128" s="526">
        <v>16.307</v>
      </c>
      <c r="F128" s="280">
        <v>128</v>
      </c>
      <c r="G128" s="317">
        <f>62525/1000</f>
        <v>62.525</v>
      </c>
      <c r="H128" s="280">
        <v>56</v>
      </c>
      <c r="I128" s="317">
        <v>22.2</v>
      </c>
      <c r="J128" s="280">
        <v>140</v>
      </c>
      <c r="K128" s="317">
        <f>88869/1000</f>
        <v>88.869</v>
      </c>
      <c r="L128" s="527">
        <v>47</v>
      </c>
      <c r="M128" s="528">
        <v>11.1</v>
      </c>
      <c r="N128" s="280">
        <v>143</v>
      </c>
      <c r="O128" s="317">
        <v>72.678</v>
      </c>
      <c r="P128" s="280">
        <v>41</v>
      </c>
      <c r="Q128" s="317">
        <v>14.801</v>
      </c>
      <c r="R128" s="280">
        <v>152</v>
      </c>
      <c r="S128" s="317">
        <v>62.742</v>
      </c>
      <c r="T128" s="527">
        <v>48</v>
      </c>
      <c r="U128" s="528">
        <v>11.021</v>
      </c>
    </row>
    <row r="129" spans="1:21" ht="15">
      <c r="A129" s="378" t="s">
        <v>776</v>
      </c>
      <c r="B129" s="524">
        <v>163</v>
      </c>
      <c r="C129" s="525">
        <v>8.188</v>
      </c>
      <c r="D129" s="524">
        <v>4</v>
      </c>
      <c r="E129" s="526">
        <v>0.124</v>
      </c>
      <c r="F129" s="280">
        <v>203</v>
      </c>
      <c r="G129" s="317">
        <v>10.1</v>
      </c>
      <c r="H129" s="280">
        <v>4</v>
      </c>
      <c r="I129" s="317">
        <v>0.4</v>
      </c>
      <c r="J129" s="280">
        <v>185</v>
      </c>
      <c r="K129" s="317">
        <v>10.5</v>
      </c>
      <c r="L129" s="527">
        <v>9</v>
      </c>
      <c r="M129" s="528">
        <v>0.5</v>
      </c>
      <c r="N129" s="280">
        <v>241</v>
      </c>
      <c r="O129" s="317">
        <v>14.963</v>
      </c>
      <c r="P129" s="280">
        <v>3</v>
      </c>
      <c r="Q129" s="317">
        <v>1.045</v>
      </c>
      <c r="R129" s="280">
        <v>213</v>
      </c>
      <c r="S129" s="317">
        <v>13.861</v>
      </c>
      <c r="T129" s="527">
        <v>10</v>
      </c>
      <c r="U129" s="528">
        <v>1.114</v>
      </c>
    </row>
    <row r="130" spans="1:21" ht="15">
      <c r="A130" s="378" t="s">
        <v>570</v>
      </c>
      <c r="B130" s="524">
        <v>77</v>
      </c>
      <c r="C130" s="525">
        <v>54.88</v>
      </c>
      <c r="D130" s="524">
        <v>12</v>
      </c>
      <c r="E130" s="526">
        <v>4.822</v>
      </c>
      <c r="F130" s="280">
        <v>132</v>
      </c>
      <c r="G130" s="317">
        <v>75.9</v>
      </c>
      <c r="H130" s="280">
        <v>26</v>
      </c>
      <c r="I130" s="317">
        <v>9.1</v>
      </c>
      <c r="J130" s="280">
        <v>105</v>
      </c>
      <c r="K130" s="317">
        <v>80.2</v>
      </c>
      <c r="L130" s="527">
        <v>28</v>
      </c>
      <c r="M130" s="528">
        <v>8.3</v>
      </c>
      <c r="N130" s="280">
        <v>126</v>
      </c>
      <c r="O130" s="317">
        <v>124.875</v>
      </c>
      <c r="P130" s="280">
        <v>30</v>
      </c>
      <c r="Q130" s="317">
        <v>16.712</v>
      </c>
      <c r="R130" s="280">
        <v>112</v>
      </c>
      <c r="S130" s="317">
        <v>90.616</v>
      </c>
      <c r="T130" s="527">
        <v>29</v>
      </c>
      <c r="U130" s="528">
        <v>18.66</v>
      </c>
    </row>
    <row r="131" spans="1:21" ht="45">
      <c r="A131" s="379" t="s">
        <v>502</v>
      </c>
      <c r="B131" s="524">
        <v>27</v>
      </c>
      <c r="C131" s="525">
        <v>37.151</v>
      </c>
      <c r="D131" s="524">
        <v>19</v>
      </c>
      <c r="E131" s="526">
        <v>10.375</v>
      </c>
      <c r="F131" s="280">
        <v>28</v>
      </c>
      <c r="G131" s="317">
        <v>23.8</v>
      </c>
      <c r="H131" s="280">
        <v>26</v>
      </c>
      <c r="I131" s="317">
        <v>14.7</v>
      </c>
      <c r="J131" s="280">
        <v>37</v>
      </c>
      <c r="K131" s="317">
        <v>36.4</v>
      </c>
      <c r="L131" s="527">
        <v>21</v>
      </c>
      <c r="M131" s="528">
        <v>25.3</v>
      </c>
      <c r="N131" s="280">
        <v>36</v>
      </c>
      <c r="O131" s="317">
        <v>18.417</v>
      </c>
      <c r="P131" s="280">
        <v>20</v>
      </c>
      <c r="Q131" s="317">
        <v>8.071</v>
      </c>
      <c r="R131" s="280">
        <v>9</v>
      </c>
      <c r="S131" s="317">
        <v>6.897</v>
      </c>
      <c r="T131" s="527">
        <v>12</v>
      </c>
      <c r="U131" s="528">
        <v>3.741</v>
      </c>
    </row>
    <row r="132" spans="1:21" ht="15">
      <c r="A132" s="378" t="s">
        <v>571</v>
      </c>
      <c r="B132" s="524">
        <v>259</v>
      </c>
      <c r="C132" s="525">
        <v>54.027</v>
      </c>
      <c r="D132" s="524">
        <v>27</v>
      </c>
      <c r="E132" s="526">
        <v>8.936</v>
      </c>
      <c r="F132" s="280">
        <v>236</v>
      </c>
      <c r="G132" s="317">
        <v>86.1</v>
      </c>
      <c r="H132" s="280">
        <v>23</v>
      </c>
      <c r="I132" s="317">
        <v>5.2</v>
      </c>
      <c r="J132" s="280">
        <v>263</v>
      </c>
      <c r="K132" s="317">
        <v>75.1</v>
      </c>
      <c r="L132" s="527">
        <v>20</v>
      </c>
      <c r="M132" s="528">
        <v>6.1</v>
      </c>
      <c r="N132" s="280">
        <v>290</v>
      </c>
      <c r="O132" s="317">
        <v>53.098</v>
      </c>
      <c r="P132" s="280">
        <v>26</v>
      </c>
      <c r="Q132" s="317">
        <v>6.807</v>
      </c>
      <c r="R132" s="280">
        <v>333</v>
      </c>
      <c r="S132" s="317">
        <v>95.634</v>
      </c>
      <c r="T132" s="527">
        <v>21</v>
      </c>
      <c r="U132" s="528">
        <v>5.577</v>
      </c>
    </row>
    <row r="133" spans="1:21" ht="21" customHeight="1">
      <c r="A133" s="375" t="s">
        <v>471</v>
      </c>
      <c r="B133" s="524"/>
      <c r="C133" s="525"/>
      <c r="D133" s="524"/>
      <c r="E133" s="526"/>
      <c r="F133" s="280"/>
      <c r="G133" s="317"/>
      <c r="H133" s="280"/>
      <c r="I133" s="317"/>
      <c r="J133" s="280"/>
      <c r="K133" s="317"/>
      <c r="L133" s="527"/>
      <c r="M133" s="528"/>
      <c r="N133" s="280"/>
      <c r="O133" s="317"/>
      <c r="P133" s="280"/>
      <c r="Q133" s="317"/>
      <c r="R133" s="280"/>
      <c r="S133" s="317"/>
      <c r="T133" s="527"/>
      <c r="U133" s="528"/>
    </row>
    <row r="134" spans="1:21" ht="15">
      <c r="A134" s="377" t="s">
        <v>458</v>
      </c>
      <c r="B134" s="529">
        <v>917</v>
      </c>
      <c r="C134" s="530">
        <v>453.369</v>
      </c>
      <c r="D134" s="529">
        <v>206</v>
      </c>
      <c r="E134" s="531">
        <v>91.547</v>
      </c>
      <c r="F134" s="280">
        <v>916</v>
      </c>
      <c r="G134" s="317">
        <f>402122/1000</f>
        <v>402.122</v>
      </c>
      <c r="H134" s="280">
        <v>156</v>
      </c>
      <c r="I134" s="317">
        <v>54.4</v>
      </c>
      <c r="J134" s="280">
        <v>930</v>
      </c>
      <c r="K134" s="317">
        <f>440683/1000</f>
        <v>440.683</v>
      </c>
      <c r="L134" s="527">
        <v>166</v>
      </c>
      <c r="M134" s="528">
        <v>55</v>
      </c>
      <c r="N134" s="280">
        <v>973</v>
      </c>
      <c r="O134" s="317">
        <v>521.296</v>
      </c>
      <c r="P134" s="280">
        <v>159</v>
      </c>
      <c r="Q134" s="317">
        <v>153.43200000000002</v>
      </c>
      <c r="R134" s="280">
        <v>838</v>
      </c>
      <c r="S134" s="317">
        <v>436.754</v>
      </c>
      <c r="T134" s="527">
        <v>146</v>
      </c>
      <c r="U134" s="528">
        <v>61.108000000000004</v>
      </c>
    </row>
    <row r="135" spans="1:21" ht="15">
      <c r="A135" s="378" t="s">
        <v>566</v>
      </c>
      <c r="B135" s="524">
        <v>31</v>
      </c>
      <c r="C135" s="525">
        <v>18.268</v>
      </c>
      <c r="D135" s="524">
        <v>15</v>
      </c>
      <c r="E135" s="526">
        <v>9.491</v>
      </c>
      <c r="F135" s="280">
        <v>21</v>
      </c>
      <c r="G135" s="317">
        <v>46.1</v>
      </c>
      <c r="H135" s="280">
        <v>6</v>
      </c>
      <c r="I135" s="317">
        <v>3.7</v>
      </c>
      <c r="J135" s="280">
        <v>56</v>
      </c>
      <c r="K135" s="317">
        <v>20.7</v>
      </c>
      <c r="L135" s="527">
        <v>10</v>
      </c>
      <c r="M135" s="528">
        <v>3.2</v>
      </c>
      <c r="N135" s="280">
        <v>51</v>
      </c>
      <c r="O135" s="317">
        <v>18.559</v>
      </c>
      <c r="P135" s="280">
        <v>6</v>
      </c>
      <c r="Q135" s="317">
        <v>1.133</v>
      </c>
      <c r="R135" s="280">
        <v>77</v>
      </c>
      <c r="S135" s="317">
        <v>12.635</v>
      </c>
      <c r="T135" s="527">
        <v>15</v>
      </c>
      <c r="U135" s="528">
        <v>4.074</v>
      </c>
    </row>
    <row r="136" spans="1:21" ht="15">
      <c r="A136" s="378" t="s">
        <v>567</v>
      </c>
      <c r="B136" s="524">
        <v>26</v>
      </c>
      <c r="C136" s="525">
        <v>11.585</v>
      </c>
      <c r="D136" s="524">
        <v>17</v>
      </c>
      <c r="E136" s="526">
        <v>4.566</v>
      </c>
      <c r="F136" s="280">
        <v>16</v>
      </c>
      <c r="G136" s="317">
        <v>9.1</v>
      </c>
      <c r="H136" s="280">
        <v>4</v>
      </c>
      <c r="I136" s="317">
        <v>0.7</v>
      </c>
      <c r="J136" s="280">
        <v>14</v>
      </c>
      <c r="K136" s="317">
        <v>5</v>
      </c>
      <c r="L136" s="527">
        <v>6</v>
      </c>
      <c r="M136" s="528">
        <v>1</v>
      </c>
      <c r="N136" s="280">
        <v>41</v>
      </c>
      <c r="O136" s="317">
        <v>54.66</v>
      </c>
      <c r="P136" s="280">
        <v>7</v>
      </c>
      <c r="Q136" s="317">
        <v>1.695</v>
      </c>
      <c r="R136" s="280">
        <v>22</v>
      </c>
      <c r="S136" s="317">
        <v>9.629</v>
      </c>
      <c r="T136" s="527">
        <v>9</v>
      </c>
      <c r="U136" s="528">
        <v>2.857</v>
      </c>
    </row>
    <row r="137" spans="1:21" ht="15">
      <c r="A137" s="378" t="s">
        <v>568</v>
      </c>
      <c r="B137" s="524">
        <v>145</v>
      </c>
      <c r="C137" s="525">
        <v>95.14</v>
      </c>
      <c r="D137" s="524">
        <v>35</v>
      </c>
      <c r="E137" s="526">
        <v>11.67</v>
      </c>
      <c r="F137" s="280">
        <v>123</v>
      </c>
      <c r="G137" s="317">
        <f>78357/1000</f>
        <v>78.357</v>
      </c>
      <c r="H137" s="280">
        <v>27</v>
      </c>
      <c r="I137" s="317">
        <v>17.4</v>
      </c>
      <c r="J137" s="280">
        <v>127</v>
      </c>
      <c r="K137" s="317">
        <f>176118/1000</f>
        <v>176.118</v>
      </c>
      <c r="L137" s="527">
        <v>35</v>
      </c>
      <c r="M137" s="528">
        <v>9.4</v>
      </c>
      <c r="N137" s="280">
        <v>131</v>
      </c>
      <c r="O137" s="317">
        <v>51.304</v>
      </c>
      <c r="P137" s="280">
        <v>36</v>
      </c>
      <c r="Q137" s="317">
        <v>84.952</v>
      </c>
      <c r="R137" s="280">
        <v>92</v>
      </c>
      <c r="S137" s="317">
        <v>46.721</v>
      </c>
      <c r="T137" s="527">
        <v>30</v>
      </c>
      <c r="U137" s="528">
        <v>9.756</v>
      </c>
    </row>
    <row r="138" spans="1:21" ht="15">
      <c r="A138" s="378" t="s">
        <v>776</v>
      </c>
      <c r="B138" s="524">
        <v>223</v>
      </c>
      <c r="C138" s="525">
        <v>18.043</v>
      </c>
      <c r="D138" s="524">
        <v>21</v>
      </c>
      <c r="E138" s="526">
        <v>2.384</v>
      </c>
      <c r="F138" s="280">
        <v>229</v>
      </c>
      <c r="G138" s="317">
        <v>10.4</v>
      </c>
      <c r="H138" s="280">
        <v>24</v>
      </c>
      <c r="I138" s="317">
        <v>1</v>
      </c>
      <c r="J138" s="280">
        <v>185</v>
      </c>
      <c r="K138" s="317">
        <v>13.2</v>
      </c>
      <c r="L138" s="527">
        <v>9</v>
      </c>
      <c r="M138" s="528">
        <v>0.7</v>
      </c>
      <c r="N138" s="280">
        <v>225</v>
      </c>
      <c r="O138" s="317">
        <v>20.452</v>
      </c>
      <c r="P138" s="280">
        <v>12</v>
      </c>
      <c r="Q138" s="317">
        <v>0.798</v>
      </c>
      <c r="R138" s="280">
        <v>179</v>
      </c>
      <c r="S138" s="317">
        <v>15.098</v>
      </c>
      <c r="T138" s="527">
        <v>15</v>
      </c>
      <c r="U138" s="528">
        <v>1.6</v>
      </c>
    </row>
    <row r="139" spans="1:21" ht="15">
      <c r="A139" s="378" t="s">
        <v>570</v>
      </c>
      <c r="B139" s="524">
        <v>119</v>
      </c>
      <c r="C139" s="525">
        <v>113.637</v>
      </c>
      <c r="D139" s="524">
        <v>30</v>
      </c>
      <c r="E139" s="526">
        <v>32.538</v>
      </c>
      <c r="F139" s="280">
        <v>141</v>
      </c>
      <c r="G139" s="317">
        <v>124.6</v>
      </c>
      <c r="H139" s="280">
        <v>24</v>
      </c>
      <c r="I139" s="317">
        <v>14.3</v>
      </c>
      <c r="J139" s="280">
        <v>110</v>
      </c>
      <c r="K139" s="317">
        <v>70.6</v>
      </c>
      <c r="L139" s="527">
        <v>28</v>
      </c>
      <c r="M139" s="528">
        <v>18.7</v>
      </c>
      <c r="N139" s="280">
        <v>144</v>
      </c>
      <c r="O139" s="317">
        <v>199.297</v>
      </c>
      <c r="P139" s="280">
        <v>42</v>
      </c>
      <c r="Q139" s="317">
        <v>48.2</v>
      </c>
      <c r="R139" s="280">
        <v>141</v>
      </c>
      <c r="S139" s="317">
        <v>159.916</v>
      </c>
      <c r="T139" s="527">
        <v>30</v>
      </c>
      <c r="U139" s="528">
        <v>28.77</v>
      </c>
    </row>
    <row r="140" spans="1:21" ht="45">
      <c r="A140" s="379" t="s">
        <v>502</v>
      </c>
      <c r="B140" s="524">
        <v>46</v>
      </c>
      <c r="C140" s="525">
        <v>65.512</v>
      </c>
      <c r="D140" s="524">
        <v>30</v>
      </c>
      <c r="E140" s="526">
        <v>15.256</v>
      </c>
      <c r="F140" s="280">
        <v>44</v>
      </c>
      <c r="G140" s="317">
        <v>35.5</v>
      </c>
      <c r="H140" s="280">
        <v>12</v>
      </c>
      <c r="I140" s="317">
        <v>5.3</v>
      </c>
      <c r="J140" s="280">
        <v>46</v>
      </c>
      <c r="K140" s="317">
        <v>16</v>
      </c>
      <c r="L140" s="527">
        <v>16</v>
      </c>
      <c r="M140" s="528">
        <v>6.9</v>
      </c>
      <c r="N140" s="280">
        <v>42</v>
      </c>
      <c r="O140" s="317">
        <v>36.99</v>
      </c>
      <c r="P140" s="280">
        <v>12</v>
      </c>
      <c r="Q140" s="317">
        <v>5.897</v>
      </c>
      <c r="R140" s="280">
        <v>24</v>
      </c>
      <c r="S140" s="317">
        <v>25.314</v>
      </c>
      <c r="T140" s="527">
        <v>8</v>
      </c>
      <c r="U140" s="528">
        <v>1.885</v>
      </c>
    </row>
    <row r="141" spans="1:21" ht="15">
      <c r="A141" s="378" t="s">
        <v>571</v>
      </c>
      <c r="B141" s="524">
        <v>327</v>
      </c>
      <c r="C141" s="525">
        <v>131.184</v>
      </c>
      <c r="D141" s="524">
        <v>58</v>
      </c>
      <c r="E141" s="526">
        <v>15.642</v>
      </c>
      <c r="F141" s="280">
        <v>342</v>
      </c>
      <c r="G141" s="317">
        <v>98.1</v>
      </c>
      <c r="H141" s="280">
        <v>59</v>
      </c>
      <c r="I141" s="317">
        <v>12</v>
      </c>
      <c r="J141" s="280">
        <v>392</v>
      </c>
      <c r="K141" s="317">
        <v>139</v>
      </c>
      <c r="L141" s="527">
        <v>62</v>
      </c>
      <c r="M141" s="528">
        <v>15.2</v>
      </c>
      <c r="N141" s="280">
        <v>339</v>
      </c>
      <c r="O141" s="317">
        <v>140.034</v>
      </c>
      <c r="P141" s="280">
        <v>44</v>
      </c>
      <c r="Q141" s="317">
        <v>10.757</v>
      </c>
      <c r="R141" s="280">
        <v>303</v>
      </c>
      <c r="S141" s="317">
        <v>167.441</v>
      </c>
      <c r="T141" s="527">
        <v>39</v>
      </c>
      <c r="U141" s="528">
        <v>12.166</v>
      </c>
    </row>
    <row r="142" spans="1:21" ht="21" customHeight="1">
      <c r="A142" s="375" t="s">
        <v>472</v>
      </c>
      <c r="B142" s="524"/>
      <c r="C142" s="525"/>
      <c r="D142" s="524"/>
      <c r="E142" s="526"/>
      <c r="F142" s="280"/>
      <c r="G142" s="317"/>
      <c r="H142" s="280"/>
      <c r="I142" s="317"/>
      <c r="J142" s="280"/>
      <c r="K142" s="317"/>
      <c r="L142" s="527"/>
      <c r="M142" s="528"/>
      <c r="N142" s="280"/>
      <c r="O142" s="317"/>
      <c r="P142" s="280"/>
      <c r="Q142" s="317"/>
      <c r="R142" s="280"/>
      <c r="S142" s="317"/>
      <c r="T142" s="527"/>
      <c r="U142" s="528"/>
    </row>
    <row r="143" spans="1:21" ht="15">
      <c r="A143" s="377" t="s">
        <v>458</v>
      </c>
      <c r="B143" s="529">
        <v>3268</v>
      </c>
      <c r="C143" s="530">
        <v>1620.705</v>
      </c>
      <c r="D143" s="529">
        <v>466</v>
      </c>
      <c r="E143" s="531">
        <v>125.03</v>
      </c>
      <c r="F143" s="280">
        <v>2591</v>
      </c>
      <c r="G143" s="317">
        <f>1299118/1000</f>
        <v>1299.118</v>
      </c>
      <c r="H143" s="280">
        <v>484</v>
      </c>
      <c r="I143" s="317">
        <v>182.1</v>
      </c>
      <c r="J143" s="280">
        <v>3194</v>
      </c>
      <c r="K143" s="317">
        <f>2084802/1000</f>
        <v>2084.802</v>
      </c>
      <c r="L143" s="527">
        <v>377</v>
      </c>
      <c r="M143" s="528">
        <v>163.6</v>
      </c>
      <c r="N143" s="280">
        <v>3283</v>
      </c>
      <c r="O143" s="317">
        <v>2074.433</v>
      </c>
      <c r="P143" s="280">
        <v>543</v>
      </c>
      <c r="Q143" s="317">
        <v>259.31</v>
      </c>
      <c r="R143" s="280">
        <v>2901</v>
      </c>
      <c r="S143" s="317">
        <v>2177.532</v>
      </c>
      <c r="T143" s="527">
        <v>645</v>
      </c>
      <c r="U143" s="528">
        <v>319.859</v>
      </c>
    </row>
    <row r="144" spans="1:21" ht="15">
      <c r="A144" s="378" t="s">
        <v>566</v>
      </c>
      <c r="B144" s="524">
        <v>42</v>
      </c>
      <c r="C144" s="525">
        <v>24.567</v>
      </c>
      <c r="D144" s="524">
        <v>13</v>
      </c>
      <c r="E144" s="526">
        <v>4.221</v>
      </c>
      <c r="F144" s="280">
        <v>35</v>
      </c>
      <c r="G144" s="317">
        <v>13.6</v>
      </c>
      <c r="H144" s="280">
        <v>12</v>
      </c>
      <c r="I144" s="317">
        <v>4.1</v>
      </c>
      <c r="J144" s="280">
        <v>44</v>
      </c>
      <c r="K144" s="317">
        <v>18.4</v>
      </c>
      <c r="L144" s="527">
        <v>15</v>
      </c>
      <c r="M144" s="528">
        <v>3.4</v>
      </c>
      <c r="N144" s="280">
        <v>92</v>
      </c>
      <c r="O144" s="317">
        <v>23.98</v>
      </c>
      <c r="P144" s="280">
        <v>17</v>
      </c>
      <c r="Q144" s="317">
        <v>5.485</v>
      </c>
      <c r="R144" s="280">
        <v>42</v>
      </c>
      <c r="S144" s="317">
        <v>19.104</v>
      </c>
      <c r="T144" s="527">
        <v>15</v>
      </c>
      <c r="U144" s="528">
        <v>8.252</v>
      </c>
    </row>
    <row r="145" spans="1:21" ht="15">
      <c r="A145" s="378" t="s">
        <v>567</v>
      </c>
      <c r="B145" s="524">
        <v>93</v>
      </c>
      <c r="C145" s="525">
        <v>75.406</v>
      </c>
      <c r="D145" s="524">
        <v>25</v>
      </c>
      <c r="E145" s="526">
        <v>3.997</v>
      </c>
      <c r="F145" s="280">
        <v>44</v>
      </c>
      <c r="G145" s="317">
        <v>52.9</v>
      </c>
      <c r="H145" s="280">
        <v>17</v>
      </c>
      <c r="I145" s="317">
        <v>5.5</v>
      </c>
      <c r="J145" s="280">
        <v>60</v>
      </c>
      <c r="K145" s="317">
        <v>73.4</v>
      </c>
      <c r="L145" s="527">
        <v>16</v>
      </c>
      <c r="M145" s="528">
        <v>36.4</v>
      </c>
      <c r="N145" s="280">
        <v>57</v>
      </c>
      <c r="O145" s="317">
        <v>71.036</v>
      </c>
      <c r="P145" s="280">
        <v>26</v>
      </c>
      <c r="Q145" s="317">
        <v>16.106</v>
      </c>
      <c r="R145" s="280">
        <v>71</v>
      </c>
      <c r="S145" s="317">
        <v>36.228</v>
      </c>
      <c r="T145" s="527">
        <v>38</v>
      </c>
      <c r="U145" s="528">
        <v>15.981</v>
      </c>
    </row>
    <row r="146" spans="1:21" ht="15">
      <c r="A146" s="378" t="s">
        <v>568</v>
      </c>
      <c r="B146" s="524">
        <v>460</v>
      </c>
      <c r="C146" s="525">
        <v>214.41</v>
      </c>
      <c r="D146" s="524">
        <v>104</v>
      </c>
      <c r="E146" s="526">
        <v>21.434</v>
      </c>
      <c r="F146" s="280">
        <v>363</v>
      </c>
      <c r="G146" s="317">
        <f>386796/1000</f>
        <v>386.796</v>
      </c>
      <c r="H146" s="280">
        <v>115</v>
      </c>
      <c r="I146" s="317">
        <v>27.7</v>
      </c>
      <c r="J146" s="280">
        <v>467</v>
      </c>
      <c r="K146" s="317">
        <f>307220/1000</f>
        <v>307.22</v>
      </c>
      <c r="L146" s="527">
        <v>66</v>
      </c>
      <c r="M146" s="528">
        <v>14.8</v>
      </c>
      <c r="N146" s="280">
        <v>352</v>
      </c>
      <c r="O146" s="317">
        <v>207.029</v>
      </c>
      <c r="P146" s="280">
        <v>104</v>
      </c>
      <c r="Q146" s="317">
        <v>23.822</v>
      </c>
      <c r="R146" s="280">
        <v>323</v>
      </c>
      <c r="S146" s="317">
        <v>442.116</v>
      </c>
      <c r="T146" s="527">
        <v>113</v>
      </c>
      <c r="U146" s="528">
        <v>31.639</v>
      </c>
    </row>
    <row r="147" spans="1:21" ht="15">
      <c r="A147" s="378" t="s">
        <v>776</v>
      </c>
      <c r="B147" s="524">
        <v>1056</v>
      </c>
      <c r="C147" s="525">
        <v>82.181</v>
      </c>
      <c r="D147" s="524">
        <v>31</v>
      </c>
      <c r="E147" s="526">
        <v>1.263</v>
      </c>
      <c r="F147" s="280">
        <v>775</v>
      </c>
      <c r="G147" s="317">
        <v>48.4</v>
      </c>
      <c r="H147" s="280">
        <v>47</v>
      </c>
      <c r="I147" s="317">
        <v>15.1</v>
      </c>
      <c r="J147" s="280">
        <v>898</v>
      </c>
      <c r="K147" s="317">
        <v>62.5</v>
      </c>
      <c r="L147" s="527">
        <v>15</v>
      </c>
      <c r="M147" s="528">
        <v>0.6</v>
      </c>
      <c r="N147" s="280">
        <v>956</v>
      </c>
      <c r="O147" s="317">
        <v>41.333</v>
      </c>
      <c r="P147" s="280">
        <v>54</v>
      </c>
      <c r="Q147" s="317">
        <v>3.768</v>
      </c>
      <c r="R147" s="280">
        <v>782</v>
      </c>
      <c r="S147" s="317">
        <v>39.154</v>
      </c>
      <c r="T147" s="527">
        <v>59</v>
      </c>
      <c r="U147" s="528">
        <v>4.928</v>
      </c>
    </row>
    <row r="148" spans="1:21" ht="15">
      <c r="A148" s="378" t="s">
        <v>570</v>
      </c>
      <c r="B148" s="524">
        <v>503</v>
      </c>
      <c r="C148" s="525">
        <v>630.414</v>
      </c>
      <c r="D148" s="524">
        <v>84</v>
      </c>
      <c r="E148" s="526">
        <v>45.676</v>
      </c>
      <c r="F148" s="280">
        <v>403</v>
      </c>
      <c r="G148" s="317">
        <v>415.3</v>
      </c>
      <c r="H148" s="280">
        <v>89</v>
      </c>
      <c r="I148" s="317">
        <v>73.6</v>
      </c>
      <c r="J148" s="280">
        <v>394</v>
      </c>
      <c r="K148" s="317">
        <v>746.8</v>
      </c>
      <c r="L148" s="527">
        <v>73</v>
      </c>
      <c r="M148" s="528">
        <v>65.6</v>
      </c>
      <c r="N148" s="280">
        <v>514</v>
      </c>
      <c r="O148" s="317">
        <v>855.473</v>
      </c>
      <c r="P148" s="280">
        <v>108</v>
      </c>
      <c r="Q148" s="317">
        <v>111.534</v>
      </c>
      <c r="R148" s="280">
        <v>483</v>
      </c>
      <c r="S148" s="317">
        <v>1072.726</v>
      </c>
      <c r="T148" s="527">
        <v>153</v>
      </c>
      <c r="U148" s="528">
        <v>170.261</v>
      </c>
    </row>
    <row r="149" spans="1:21" ht="45">
      <c r="A149" s="379" t="s">
        <v>502</v>
      </c>
      <c r="B149" s="524">
        <v>111</v>
      </c>
      <c r="C149" s="525">
        <v>95.039</v>
      </c>
      <c r="D149" s="524">
        <v>56</v>
      </c>
      <c r="E149" s="526">
        <v>13.513</v>
      </c>
      <c r="F149" s="280">
        <v>88</v>
      </c>
      <c r="G149" s="317">
        <v>102</v>
      </c>
      <c r="H149" s="280">
        <v>46</v>
      </c>
      <c r="I149" s="317">
        <v>16.5</v>
      </c>
      <c r="J149" s="280">
        <v>116</v>
      </c>
      <c r="K149" s="317">
        <v>119.9</v>
      </c>
      <c r="L149" s="527">
        <v>60</v>
      </c>
      <c r="M149" s="528">
        <v>15.2</v>
      </c>
      <c r="N149" s="280">
        <v>83</v>
      </c>
      <c r="O149" s="317">
        <v>96.156</v>
      </c>
      <c r="P149" s="280">
        <v>43</v>
      </c>
      <c r="Q149" s="317">
        <v>37.913</v>
      </c>
      <c r="R149" s="280">
        <v>56</v>
      </c>
      <c r="S149" s="317">
        <v>45.722</v>
      </c>
      <c r="T149" s="527">
        <v>60</v>
      </c>
      <c r="U149" s="528">
        <v>30.8</v>
      </c>
    </row>
    <row r="150" spans="1:21" ht="15">
      <c r="A150" s="378" t="s">
        <v>571</v>
      </c>
      <c r="B150" s="524">
        <v>1003</v>
      </c>
      <c r="C150" s="525">
        <v>498.688</v>
      </c>
      <c r="D150" s="524">
        <v>153</v>
      </c>
      <c r="E150" s="526">
        <v>34.926</v>
      </c>
      <c r="F150" s="280">
        <v>883</v>
      </c>
      <c r="G150" s="317">
        <v>280.2</v>
      </c>
      <c r="H150" s="280">
        <v>158</v>
      </c>
      <c r="I150" s="317">
        <v>39.6</v>
      </c>
      <c r="J150" s="280">
        <v>1215</v>
      </c>
      <c r="K150" s="317">
        <v>756.5</v>
      </c>
      <c r="L150" s="527">
        <v>132</v>
      </c>
      <c r="M150" s="528">
        <v>27.6</v>
      </c>
      <c r="N150" s="280">
        <v>1229</v>
      </c>
      <c r="O150" s="317">
        <v>779.426</v>
      </c>
      <c r="P150" s="280">
        <v>191</v>
      </c>
      <c r="Q150" s="317">
        <v>60.682</v>
      </c>
      <c r="R150" s="280">
        <v>1144</v>
      </c>
      <c r="S150" s="317">
        <v>522.482</v>
      </c>
      <c r="T150" s="527">
        <v>207</v>
      </c>
      <c r="U150" s="528">
        <v>57.998</v>
      </c>
    </row>
    <row r="151" spans="1:21" ht="21" customHeight="1">
      <c r="A151" s="375" t="s">
        <v>473</v>
      </c>
      <c r="B151" s="524"/>
      <c r="C151" s="525"/>
      <c r="D151" s="524"/>
      <c r="E151" s="526"/>
      <c r="F151" s="280"/>
      <c r="G151" s="317"/>
      <c r="H151" s="280"/>
      <c r="I151" s="317"/>
      <c r="J151" s="280"/>
      <c r="K151" s="317"/>
      <c r="L151" s="527"/>
      <c r="M151" s="528"/>
      <c r="N151" s="280"/>
      <c r="O151" s="317"/>
      <c r="P151" s="280"/>
      <c r="Q151" s="317"/>
      <c r="R151" s="280"/>
      <c r="S151" s="317"/>
      <c r="T151" s="527"/>
      <c r="U151" s="528"/>
    </row>
    <row r="152" spans="1:21" ht="15">
      <c r="A152" s="377" t="s">
        <v>458</v>
      </c>
      <c r="B152" s="529">
        <v>1221</v>
      </c>
      <c r="C152" s="530">
        <v>408.532</v>
      </c>
      <c r="D152" s="529">
        <v>103</v>
      </c>
      <c r="E152" s="531">
        <v>50.374</v>
      </c>
      <c r="F152" s="280">
        <v>1365</v>
      </c>
      <c r="G152" s="317">
        <f>470455/1000</f>
        <v>470.455</v>
      </c>
      <c r="H152" s="280">
        <v>106</v>
      </c>
      <c r="I152" s="317">
        <v>64.8</v>
      </c>
      <c r="J152" s="280">
        <v>1325</v>
      </c>
      <c r="K152" s="317">
        <f>485703/1000</f>
        <v>485.703</v>
      </c>
      <c r="L152" s="527">
        <v>147</v>
      </c>
      <c r="M152" s="528">
        <v>92.6</v>
      </c>
      <c r="N152" s="280">
        <v>1312</v>
      </c>
      <c r="O152" s="317">
        <v>548.115</v>
      </c>
      <c r="P152" s="280">
        <v>146</v>
      </c>
      <c r="Q152" s="317">
        <v>87.31</v>
      </c>
      <c r="R152" s="280">
        <v>1488</v>
      </c>
      <c r="S152" s="317">
        <v>455.577</v>
      </c>
      <c r="T152" s="527">
        <v>157</v>
      </c>
      <c r="U152" s="528">
        <v>67.35</v>
      </c>
    </row>
    <row r="153" spans="1:21" ht="15">
      <c r="A153" s="378" t="s">
        <v>566</v>
      </c>
      <c r="B153" s="524">
        <v>417</v>
      </c>
      <c r="C153" s="525">
        <v>49.718</v>
      </c>
      <c r="D153" s="524">
        <v>13</v>
      </c>
      <c r="E153" s="526">
        <v>9.504</v>
      </c>
      <c r="F153" s="280">
        <v>486</v>
      </c>
      <c r="G153" s="317">
        <v>49.8</v>
      </c>
      <c r="H153" s="280">
        <v>10</v>
      </c>
      <c r="I153" s="317">
        <v>6.1</v>
      </c>
      <c r="J153" s="280">
        <v>374</v>
      </c>
      <c r="K153" s="317">
        <v>85.2</v>
      </c>
      <c r="L153" s="527">
        <v>22</v>
      </c>
      <c r="M153" s="528">
        <v>10.3</v>
      </c>
      <c r="N153" s="280">
        <v>556</v>
      </c>
      <c r="O153" s="317">
        <v>99.711</v>
      </c>
      <c r="P153" s="280">
        <v>14</v>
      </c>
      <c r="Q153" s="317">
        <v>15.828</v>
      </c>
      <c r="R153" s="280">
        <v>742</v>
      </c>
      <c r="S153" s="317">
        <v>67.605</v>
      </c>
      <c r="T153" s="527">
        <v>13</v>
      </c>
      <c r="U153" s="528">
        <v>4.372</v>
      </c>
    </row>
    <row r="154" spans="1:21" ht="15">
      <c r="A154" s="378" t="s">
        <v>567</v>
      </c>
      <c r="B154" s="524">
        <v>18</v>
      </c>
      <c r="C154" s="525">
        <v>6.189</v>
      </c>
      <c r="D154" s="524">
        <v>7</v>
      </c>
      <c r="E154" s="526">
        <v>3.271</v>
      </c>
      <c r="F154" s="280">
        <v>33</v>
      </c>
      <c r="G154" s="317">
        <v>26.2</v>
      </c>
      <c r="H154" s="280">
        <v>10</v>
      </c>
      <c r="I154" s="317">
        <v>9.4</v>
      </c>
      <c r="J154" s="280">
        <v>33</v>
      </c>
      <c r="K154" s="317">
        <v>32.5</v>
      </c>
      <c r="L154" s="527">
        <v>13</v>
      </c>
      <c r="M154" s="528">
        <v>9.1</v>
      </c>
      <c r="N154" s="280">
        <v>29</v>
      </c>
      <c r="O154" s="317">
        <v>23.871</v>
      </c>
      <c r="P154" s="280">
        <v>11</v>
      </c>
      <c r="Q154" s="317">
        <v>3.994</v>
      </c>
      <c r="R154" s="280">
        <v>23</v>
      </c>
      <c r="S154" s="317">
        <v>12.011</v>
      </c>
      <c r="T154" s="527">
        <v>12</v>
      </c>
      <c r="U154" s="528">
        <v>5.448</v>
      </c>
    </row>
    <row r="155" spans="1:21" ht="15">
      <c r="A155" s="378" t="s">
        <v>568</v>
      </c>
      <c r="B155" s="524">
        <v>183</v>
      </c>
      <c r="C155" s="525">
        <v>128.478</v>
      </c>
      <c r="D155" s="524">
        <v>20</v>
      </c>
      <c r="E155" s="526">
        <v>6.72</v>
      </c>
      <c r="F155" s="280">
        <v>138</v>
      </c>
      <c r="G155" s="317">
        <f>67659/1000</f>
        <v>67.659</v>
      </c>
      <c r="H155" s="280">
        <v>37</v>
      </c>
      <c r="I155" s="317">
        <v>8.5</v>
      </c>
      <c r="J155" s="280">
        <v>150</v>
      </c>
      <c r="K155" s="317">
        <f>62512/1000</f>
        <v>62.512</v>
      </c>
      <c r="L155" s="527">
        <v>38</v>
      </c>
      <c r="M155" s="528">
        <v>14.4</v>
      </c>
      <c r="N155" s="280">
        <v>157</v>
      </c>
      <c r="O155" s="317">
        <v>78.377</v>
      </c>
      <c r="P155" s="280">
        <v>36</v>
      </c>
      <c r="Q155" s="317">
        <v>11.855</v>
      </c>
      <c r="R155" s="280">
        <v>114</v>
      </c>
      <c r="S155" s="317">
        <v>63.915</v>
      </c>
      <c r="T155" s="527">
        <v>45</v>
      </c>
      <c r="U155" s="528">
        <v>14.249</v>
      </c>
    </row>
    <row r="156" spans="1:21" ht="15">
      <c r="A156" s="378" t="s">
        <v>776</v>
      </c>
      <c r="B156" s="524">
        <v>274</v>
      </c>
      <c r="C156" s="525">
        <v>12.853</v>
      </c>
      <c r="D156" s="524">
        <v>10</v>
      </c>
      <c r="E156" s="526">
        <v>0.672</v>
      </c>
      <c r="F156" s="280">
        <v>326</v>
      </c>
      <c r="G156" s="317">
        <v>15.9</v>
      </c>
      <c r="H156" s="280">
        <v>5</v>
      </c>
      <c r="I156" s="317">
        <v>0.1</v>
      </c>
      <c r="J156" s="280">
        <v>354</v>
      </c>
      <c r="K156" s="317">
        <v>13</v>
      </c>
      <c r="L156" s="527">
        <v>8</v>
      </c>
      <c r="M156" s="528">
        <v>2.5</v>
      </c>
      <c r="N156" s="280">
        <v>213</v>
      </c>
      <c r="O156" s="317">
        <v>9.95</v>
      </c>
      <c r="P156" s="280">
        <v>11</v>
      </c>
      <c r="Q156" s="317">
        <v>1.56</v>
      </c>
      <c r="R156" s="280">
        <v>213</v>
      </c>
      <c r="S156" s="317">
        <v>9.293</v>
      </c>
      <c r="T156" s="527">
        <v>19</v>
      </c>
      <c r="U156" s="528">
        <v>2.15</v>
      </c>
    </row>
    <row r="157" spans="1:21" ht="15">
      <c r="A157" s="378" t="s">
        <v>570</v>
      </c>
      <c r="B157" s="524">
        <v>136</v>
      </c>
      <c r="C157" s="525">
        <v>117.525</v>
      </c>
      <c r="D157" s="524">
        <v>29</v>
      </c>
      <c r="E157" s="526">
        <v>21.058</v>
      </c>
      <c r="F157" s="280">
        <v>161</v>
      </c>
      <c r="G157" s="317">
        <v>187.3</v>
      </c>
      <c r="H157" s="280">
        <v>26</v>
      </c>
      <c r="I157" s="317">
        <v>34.6</v>
      </c>
      <c r="J157" s="280">
        <v>166</v>
      </c>
      <c r="K157" s="317">
        <v>145.9</v>
      </c>
      <c r="L157" s="527">
        <v>31</v>
      </c>
      <c r="M157" s="528">
        <v>32.8</v>
      </c>
      <c r="N157" s="280">
        <v>171</v>
      </c>
      <c r="O157" s="317">
        <v>259.317</v>
      </c>
      <c r="P157" s="280">
        <v>56</v>
      </c>
      <c r="Q157" s="317">
        <v>49.622</v>
      </c>
      <c r="R157" s="280">
        <v>177</v>
      </c>
      <c r="S157" s="317">
        <v>195.893</v>
      </c>
      <c r="T157" s="527">
        <v>44</v>
      </c>
      <c r="U157" s="528">
        <v>19.59</v>
      </c>
    </row>
    <row r="158" spans="1:21" ht="45">
      <c r="A158" s="379" t="s">
        <v>502</v>
      </c>
      <c r="B158" s="524">
        <v>59</v>
      </c>
      <c r="C158" s="525">
        <v>56.694</v>
      </c>
      <c r="D158" s="524">
        <v>10</v>
      </c>
      <c r="E158" s="526">
        <v>5.884</v>
      </c>
      <c r="F158" s="280">
        <v>65</v>
      </c>
      <c r="G158" s="317">
        <v>84.2</v>
      </c>
      <c r="H158" s="280">
        <v>8</v>
      </c>
      <c r="I158" s="317">
        <v>4.6</v>
      </c>
      <c r="J158" s="280">
        <v>63</v>
      </c>
      <c r="K158" s="317">
        <v>95.1</v>
      </c>
      <c r="L158" s="527">
        <v>21</v>
      </c>
      <c r="M158" s="528">
        <v>20.6</v>
      </c>
      <c r="N158" s="280">
        <v>30</v>
      </c>
      <c r="O158" s="317">
        <v>31.284</v>
      </c>
      <c r="P158" s="280">
        <v>7</v>
      </c>
      <c r="Q158" s="317">
        <v>1.994</v>
      </c>
      <c r="R158" s="280">
        <v>25</v>
      </c>
      <c r="S158" s="317">
        <v>27.21</v>
      </c>
      <c r="T158" s="527">
        <v>11</v>
      </c>
      <c r="U158" s="528">
        <v>10.026</v>
      </c>
    </row>
    <row r="159" spans="1:21" ht="15">
      <c r="A159" s="378" t="s">
        <v>571</v>
      </c>
      <c r="B159" s="524">
        <v>134</v>
      </c>
      <c r="C159" s="525">
        <v>37.075</v>
      </c>
      <c r="D159" s="524">
        <v>14</v>
      </c>
      <c r="E159" s="526">
        <v>3.265</v>
      </c>
      <c r="F159" s="280">
        <v>156</v>
      </c>
      <c r="G159" s="317">
        <v>39.3</v>
      </c>
      <c r="H159" s="280">
        <v>10</v>
      </c>
      <c r="I159" s="317">
        <v>1.6</v>
      </c>
      <c r="J159" s="280">
        <v>185</v>
      </c>
      <c r="K159" s="317">
        <v>51.6</v>
      </c>
      <c r="L159" s="527">
        <v>14</v>
      </c>
      <c r="M159" s="528">
        <v>2.9</v>
      </c>
      <c r="N159" s="280">
        <v>156</v>
      </c>
      <c r="O159" s="317">
        <v>45.605</v>
      </c>
      <c r="P159" s="280">
        <v>11</v>
      </c>
      <c r="Q159" s="317">
        <v>2.457</v>
      </c>
      <c r="R159" s="280">
        <v>194</v>
      </c>
      <c r="S159" s="317">
        <v>79.65</v>
      </c>
      <c r="T159" s="527">
        <v>13</v>
      </c>
      <c r="U159" s="528">
        <v>11.515</v>
      </c>
    </row>
  </sheetData>
  <mergeCells count="18">
    <mergeCell ref="J5:K5"/>
    <mergeCell ref="L5:M5"/>
    <mergeCell ref="A3:U3"/>
    <mergeCell ref="A2:U2"/>
    <mergeCell ref="N5:O5"/>
    <mergeCell ref="P5:Q5"/>
    <mergeCell ref="A4:A6"/>
    <mergeCell ref="B4:E4"/>
    <mergeCell ref="F4:I4"/>
    <mergeCell ref="J4:M4"/>
    <mergeCell ref="R5:S5"/>
    <mergeCell ref="T5:U5"/>
    <mergeCell ref="N4:Q4"/>
    <mergeCell ref="R4:U4"/>
    <mergeCell ref="B5:C5"/>
    <mergeCell ref="D5:E5"/>
    <mergeCell ref="F5:G5"/>
    <mergeCell ref="H5:I5"/>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7"/>
  <sheetViews>
    <sheetView zoomScale="90" zoomScaleNormal="90" workbookViewId="0" topLeftCell="A1"/>
  </sheetViews>
  <sheetFormatPr defaultColWidth="8.796875" defaultRowHeight="14.25"/>
  <cols>
    <col min="1" max="1" width="50" style="0" customWidth="1"/>
    <col min="2" max="2" width="8.69921875" style="0" customWidth="1"/>
    <col min="3" max="3" width="11.8984375" style="0" customWidth="1"/>
    <col min="4" max="4" width="8.69921875" style="0" customWidth="1"/>
    <col min="5" max="5" width="11.8984375" style="0" customWidth="1"/>
    <col min="6" max="6" width="8.69921875" style="0" customWidth="1"/>
    <col min="7" max="7" width="11.8984375" style="0" customWidth="1"/>
    <col min="8" max="8" width="8.69921875" style="0" customWidth="1"/>
    <col min="9" max="9" width="11.8984375" style="0" customWidth="1"/>
    <col min="10" max="10" width="8.69921875" style="0" customWidth="1"/>
    <col min="11" max="11" width="11.8984375" style="0" customWidth="1"/>
    <col min="12" max="12" width="8.69921875" style="0" customWidth="1"/>
    <col min="13" max="13" width="11.8984375" style="0" customWidth="1"/>
    <col min="14" max="14" width="8.69921875" style="0" customWidth="1"/>
    <col min="15" max="15" width="11.8984375" style="0" customWidth="1"/>
    <col min="16" max="16" width="8.69921875" style="0" customWidth="1"/>
    <col min="17" max="17" width="11.8984375" style="0" customWidth="1"/>
    <col min="18" max="18" width="8.69921875" style="0" customWidth="1"/>
    <col min="19" max="19" width="11.8984375" style="0" customWidth="1"/>
    <col min="20" max="20" width="8.69921875" style="0" customWidth="1"/>
    <col min="21" max="21" width="11.8984375" style="0" customWidth="1"/>
  </cols>
  <sheetData>
    <row r="1" spans="1:21" ht="15">
      <c r="A1" s="533"/>
      <c r="B1" s="1"/>
      <c r="C1" s="1"/>
      <c r="D1" s="1"/>
      <c r="E1" s="1"/>
      <c r="F1" s="7"/>
      <c r="G1" s="1"/>
      <c r="H1" s="1"/>
      <c r="I1" s="1"/>
      <c r="J1" s="2"/>
      <c r="K1" s="2"/>
      <c r="L1" s="2"/>
      <c r="M1" s="2"/>
      <c r="N1" s="7"/>
      <c r="O1" s="1"/>
      <c r="P1" s="1"/>
      <c r="Q1" s="1"/>
      <c r="R1" s="2"/>
      <c r="S1" s="2"/>
      <c r="T1" s="2"/>
      <c r="U1" s="2"/>
    </row>
    <row r="2" spans="1:21" ht="21.75" customHeight="1">
      <c r="A2" s="849" t="s">
        <v>376</v>
      </c>
      <c r="B2" s="849"/>
      <c r="C2" s="849"/>
      <c r="D2" s="849"/>
      <c r="E2" s="849"/>
      <c r="F2" s="849"/>
      <c r="G2" s="849"/>
      <c r="H2" s="849"/>
      <c r="I2" s="849"/>
      <c r="J2" s="849"/>
      <c r="K2" s="849"/>
      <c r="L2" s="849"/>
      <c r="M2" s="849"/>
      <c r="N2" s="849"/>
      <c r="O2" s="849"/>
      <c r="P2" s="849"/>
      <c r="Q2" s="849"/>
      <c r="R2" s="849"/>
      <c r="S2" s="849"/>
      <c r="T2" s="849"/>
      <c r="U2" s="849"/>
    </row>
    <row r="3" spans="1:21" ht="18" customHeight="1">
      <c r="A3" s="856" t="s">
        <v>890</v>
      </c>
      <c r="B3" s="856"/>
      <c r="C3" s="856"/>
      <c r="D3" s="856"/>
      <c r="E3" s="856"/>
      <c r="F3" s="856"/>
      <c r="G3" s="856"/>
      <c r="H3" s="856"/>
      <c r="I3" s="856"/>
      <c r="J3" s="856"/>
      <c r="K3" s="856"/>
      <c r="L3" s="856"/>
      <c r="M3" s="856"/>
      <c r="N3" s="856"/>
      <c r="O3" s="856"/>
      <c r="P3" s="856"/>
      <c r="Q3" s="856"/>
      <c r="R3" s="856"/>
      <c r="S3" s="856"/>
      <c r="T3" s="856"/>
      <c r="U3" s="856"/>
    </row>
    <row r="4" spans="1:21" ht="22.5" customHeight="1">
      <c r="A4" s="900" t="s">
        <v>6</v>
      </c>
      <c r="B4" s="785">
        <v>2012</v>
      </c>
      <c r="C4" s="884"/>
      <c r="D4" s="884"/>
      <c r="E4" s="884"/>
      <c r="F4" s="785">
        <v>2013</v>
      </c>
      <c r="G4" s="884"/>
      <c r="H4" s="884"/>
      <c r="I4" s="884"/>
      <c r="J4" s="778">
        <v>2014</v>
      </c>
      <c r="K4" s="865"/>
      <c r="L4" s="865"/>
      <c r="M4" s="865"/>
      <c r="N4" s="785">
        <v>2015</v>
      </c>
      <c r="O4" s="884"/>
      <c r="P4" s="884"/>
      <c r="Q4" s="884"/>
      <c r="R4" s="778">
        <v>2016</v>
      </c>
      <c r="S4" s="865"/>
      <c r="T4" s="865"/>
      <c r="U4" s="865"/>
    </row>
    <row r="5" spans="1:21" ht="22.5" customHeight="1">
      <c r="A5" s="901"/>
      <c r="B5" s="784" t="s">
        <v>541</v>
      </c>
      <c r="C5" s="784"/>
      <c r="D5" s="784" t="s">
        <v>542</v>
      </c>
      <c r="E5" s="785"/>
      <c r="F5" s="784" t="s">
        <v>541</v>
      </c>
      <c r="G5" s="784"/>
      <c r="H5" s="784" t="s">
        <v>542</v>
      </c>
      <c r="I5" s="785"/>
      <c r="J5" s="777" t="s">
        <v>541</v>
      </c>
      <c r="K5" s="777"/>
      <c r="L5" s="777" t="s">
        <v>542</v>
      </c>
      <c r="M5" s="778"/>
      <c r="N5" s="784" t="s">
        <v>541</v>
      </c>
      <c r="O5" s="784"/>
      <c r="P5" s="784" t="s">
        <v>542</v>
      </c>
      <c r="Q5" s="785"/>
      <c r="R5" s="777" t="s">
        <v>541</v>
      </c>
      <c r="S5" s="777"/>
      <c r="T5" s="777" t="s">
        <v>542</v>
      </c>
      <c r="U5" s="778"/>
    </row>
    <row r="6" spans="1:21" ht="50.25" customHeight="1" thickBot="1">
      <c r="A6" s="903"/>
      <c r="B6" s="41" t="s">
        <v>394</v>
      </c>
      <c r="C6" s="41" t="s">
        <v>775</v>
      </c>
      <c r="D6" s="41" t="s">
        <v>394</v>
      </c>
      <c r="E6" s="222" t="s">
        <v>775</v>
      </c>
      <c r="F6" s="41" t="s">
        <v>394</v>
      </c>
      <c r="G6" s="41" t="s">
        <v>775</v>
      </c>
      <c r="H6" s="41" t="s">
        <v>394</v>
      </c>
      <c r="I6" s="222" t="s">
        <v>775</v>
      </c>
      <c r="J6" s="55" t="s">
        <v>394</v>
      </c>
      <c r="K6" s="55" t="s">
        <v>775</v>
      </c>
      <c r="L6" s="55" t="s">
        <v>394</v>
      </c>
      <c r="M6" s="190" t="s">
        <v>775</v>
      </c>
      <c r="N6" s="41" t="s">
        <v>394</v>
      </c>
      <c r="O6" s="41" t="s">
        <v>775</v>
      </c>
      <c r="P6" s="41" t="s">
        <v>394</v>
      </c>
      <c r="Q6" s="222" t="s">
        <v>775</v>
      </c>
      <c r="R6" s="55" t="s">
        <v>394</v>
      </c>
      <c r="S6" s="55" t="s">
        <v>775</v>
      </c>
      <c r="T6" s="55" t="s">
        <v>394</v>
      </c>
      <c r="U6" s="190" t="s">
        <v>775</v>
      </c>
    </row>
    <row r="7" spans="1:21" ht="21" customHeight="1">
      <c r="A7" s="177" t="s">
        <v>474</v>
      </c>
      <c r="B7" s="535"/>
      <c r="C7" s="535"/>
      <c r="D7" s="534"/>
      <c r="E7" s="536"/>
      <c r="F7" s="535"/>
      <c r="G7" s="535"/>
      <c r="H7" s="534"/>
      <c r="I7" s="535"/>
      <c r="J7" s="537"/>
      <c r="K7" s="538"/>
      <c r="L7" s="537"/>
      <c r="M7" s="539"/>
      <c r="N7" s="535"/>
      <c r="O7" s="535"/>
      <c r="P7" s="534"/>
      <c r="Q7" s="535"/>
      <c r="R7" s="537"/>
      <c r="S7" s="538"/>
      <c r="T7" s="537"/>
      <c r="U7" s="539"/>
    </row>
    <row r="8" spans="1:21" ht="15">
      <c r="A8" s="240" t="s">
        <v>458</v>
      </c>
      <c r="B8" s="160">
        <v>1464</v>
      </c>
      <c r="C8" s="540">
        <v>2439.4970000000003</v>
      </c>
      <c r="D8" s="160">
        <v>370</v>
      </c>
      <c r="E8" s="242">
        <v>344.562</v>
      </c>
      <c r="F8" s="160">
        <v>1371</v>
      </c>
      <c r="G8" s="540">
        <v>2552.128</v>
      </c>
      <c r="H8" s="160">
        <v>415</v>
      </c>
      <c r="I8" s="242">
        <v>362.402</v>
      </c>
      <c r="J8" s="270">
        <v>1304</v>
      </c>
      <c r="K8" s="541">
        <v>2937.331</v>
      </c>
      <c r="L8" s="270">
        <v>414</v>
      </c>
      <c r="M8" s="542">
        <v>433.305</v>
      </c>
      <c r="N8" s="160">
        <v>1349</v>
      </c>
      <c r="O8" s="540">
        <v>2895.6780000000003</v>
      </c>
      <c r="P8" s="160">
        <v>437</v>
      </c>
      <c r="Q8" s="242">
        <v>511.59000000000003</v>
      </c>
      <c r="R8" s="270">
        <v>1333</v>
      </c>
      <c r="S8" s="541">
        <v>2726.059</v>
      </c>
      <c r="T8" s="270">
        <v>446</v>
      </c>
      <c r="U8" s="542">
        <v>372.797</v>
      </c>
    </row>
    <row r="9" spans="1:21" ht="15">
      <c r="A9" s="235" t="s">
        <v>566</v>
      </c>
      <c r="B9" s="160">
        <v>35</v>
      </c>
      <c r="C9" s="540">
        <v>65.65600000000002</v>
      </c>
      <c r="D9" s="160">
        <v>18</v>
      </c>
      <c r="E9" s="242">
        <v>15.8</v>
      </c>
      <c r="F9" s="160">
        <v>36</v>
      </c>
      <c r="G9" s="540">
        <v>69.086</v>
      </c>
      <c r="H9" s="160">
        <v>12</v>
      </c>
      <c r="I9" s="242">
        <v>29.624</v>
      </c>
      <c r="J9" s="270">
        <v>23</v>
      </c>
      <c r="K9" s="541">
        <v>137.915</v>
      </c>
      <c r="L9" s="270">
        <v>9</v>
      </c>
      <c r="M9" s="542">
        <v>24.406</v>
      </c>
      <c r="N9" s="160">
        <v>21</v>
      </c>
      <c r="O9" s="540">
        <v>49.151</v>
      </c>
      <c r="P9" s="160">
        <v>19</v>
      </c>
      <c r="Q9" s="242">
        <v>12.301</v>
      </c>
      <c r="R9" s="270">
        <v>28</v>
      </c>
      <c r="S9" s="541">
        <v>114.486</v>
      </c>
      <c r="T9" s="270">
        <v>14</v>
      </c>
      <c r="U9" s="542">
        <v>4.813</v>
      </c>
    </row>
    <row r="10" spans="1:21" ht="15">
      <c r="A10" s="235" t="s">
        <v>567</v>
      </c>
      <c r="B10" s="160">
        <v>153</v>
      </c>
      <c r="C10" s="540">
        <v>588.1719999999999</v>
      </c>
      <c r="D10" s="160">
        <v>47</v>
      </c>
      <c r="E10" s="242">
        <v>55.567</v>
      </c>
      <c r="F10" s="160">
        <v>125</v>
      </c>
      <c r="G10" s="540">
        <v>474.563</v>
      </c>
      <c r="H10" s="160">
        <v>52</v>
      </c>
      <c r="I10" s="242">
        <v>60.95</v>
      </c>
      <c r="J10" s="270">
        <v>158</v>
      </c>
      <c r="K10" s="541">
        <v>705.171</v>
      </c>
      <c r="L10" s="270">
        <v>63</v>
      </c>
      <c r="M10" s="542">
        <v>98.203</v>
      </c>
      <c r="N10" s="160">
        <v>152</v>
      </c>
      <c r="O10" s="540">
        <v>633.251</v>
      </c>
      <c r="P10" s="160">
        <v>57</v>
      </c>
      <c r="Q10" s="242">
        <v>56.73899999999999</v>
      </c>
      <c r="R10" s="270">
        <v>144</v>
      </c>
      <c r="S10" s="541">
        <v>920.249</v>
      </c>
      <c r="T10" s="270">
        <v>59</v>
      </c>
      <c r="U10" s="542">
        <v>55.10699999999999</v>
      </c>
    </row>
    <row r="11" spans="1:21" ht="15">
      <c r="A11" s="235" t="s">
        <v>568</v>
      </c>
      <c r="B11" s="160">
        <v>445</v>
      </c>
      <c r="C11" s="540">
        <v>734.671</v>
      </c>
      <c r="D11" s="160">
        <v>117</v>
      </c>
      <c r="E11" s="242">
        <v>91.85</v>
      </c>
      <c r="F11" s="160">
        <v>362</v>
      </c>
      <c r="G11" s="540">
        <v>850.629</v>
      </c>
      <c r="H11" s="160">
        <v>150</v>
      </c>
      <c r="I11" s="242">
        <v>81.035</v>
      </c>
      <c r="J11" s="270">
        <v>421</v>
      </c>
      <c r="K11" s="541">
        <v>599.48</v>
      </c>
      <c r="L11" s="270">
        <v>137</v>
      </c>
      <c r="M11" s="542">
        <v>75.497</v>
      </c>
      <c r="N11" s="160">
        <v>392</v>
      </c>
      <c r="O11" s="540">
        <v>841.5260000000003</v>
      </c>
      <c r="P11" s="160">
        <v>115</v>
      </c>
      <c r="Q11" s="242">
        <v>115.738</v>
      </c>
      <c r="R11" s="270">
        <v>369</v>
      </c>
      <c r="S11" s="541">
        <v>726.3340000000001</v>
      </c>
      <c r="T11" s="270">
        <v>144</v>
      </c>
      <c r="U11" s="542">
        <v>80.313</v>
      </c>
    </row>
    <row r="12" spans="1:21" ht="15">
      <c r="A12" s="235" t="s">
        <v>569</v>
      </c>
      <c r="B12" s="160">
        <v>379</v>
      </c>
      <c r="C12" s="540">
        <v>195.857</v>
      </c>
      <c r="D12" s="160">
        <v>26</v>
      </c>
      <c r="E12" s="242">
        <v>15.789999999999997</v>
      </c>
      <c r="F12" s="160">
        <v>394</v>
      </c>
      <c r="G12" s="540">
        <v>72.166</v>
      </c>
      <c r="H12" s="160">
        <v>18</v>
      </c>
      <c r="I12" s="242">
        <v>22.072</v>
      </c>
      <c r="J12" s="270">
        <v>261</v>
      </c>
      <c r="K12" s="541">
        <v>96.647</v>
      </c>
      <c r="L12" s="270">
        <v>24</v>
      </c>
      <c r="M12" s="542">
        <v>13.091</v>
      </c>
      <c r="N12" s="160">
        <v>279</v>
      </c>
      <c r="O12" s="540">
        <v>120.75100000000002</v>
      </c>
      <c r="P12" s="160">
        <v>36</v>
      </c>
      <c r="Q12" s="242">
        <v>77.42800000000001</v>
      </c>
      <c r="R12" s="270">
        <v>305</v>
      </c>
      <c r="S12" s="541">
        <v>189.61899999999997</v>
      </c>
      <c r="T12" s="270">
        <v>22</v>
      </c>
      <c r="U12" s="542">
        <v>6.083</v>
      </c>
    </row>
    <row r="13" spans="1:21" ht="15">
      <c r="A13" s="235" t="s">
        <v>570</v>
      </c>
      <c r="B13" s="160">
        <v>293</v>
      </c>
      <c r="C13" s="540">
        <v>460.986</v>
      </c>
      <c r="D13" s="160">
        <v>91</v>
      </c>
      <c r="E13" s="242">
        <v>100.28500000000001</v>
      </c>
      <c r="F13" s="160">
        <v>282</v>
      </c>
      <c r="G13" s="540">
        <v>542.11</v>
      </c>
      <c r="H13" s="160">
        <v>99</v>
      </c>
      <c r="I13" s="242">
        <v>73.129</v>
      </c>
      <c r="J13" s="270">
        <v>254</v>
      </c>
      <c r="K13" s="541">
        <v>518.353</v>
      </c>
      <c r="L13" s="270">
        <v>90</v>
      </c>
      <c r="M13" s="542">
        <v>121.125</v>
      </c>
      <c r="N13" s="160">
        <v>343</v>
      </c>
      <c r="O13" s="540">
        <v>680.501</v>
      </c>
      <c r="P13" s="160">
        <v>108</v>
      </c>
      <c r="Q13" s="242">
        <v>106.18100000000001</v>
      </c>
      <c r="R13" s="270">
        <v>305</v>
      </c>
      <c r="S13" s="541">
        <v>558.744</v>
      </c>
      <c r="T13" s="270">
        <v>110</v>
      </c>
      <c r="U13" s="542">
        <v>133.75300000000001</v>
      </c>
    </row>
    <row r="14" spans="1:21" ht="45">
      <c r="A14" s="236" t="s">
        <v>502</v>
      </c>
      <c r="B14" s="160">
        <v>135</v>
      </c>
      <c r="C14" s="540">
        <v>381.4169999999999</v>
      </c>
      <c r="D14" s="160">
        <v>65</v>
      </c>
      <c r="E14" s="242">
        <v>63.579</v>
      </c>
      <c r="F14" s="160">
        <v>150</v>
      </c>
      <c r="G14" s="540">
        <v>540.147</v>
      </c>
      <c r="H14" s="160">
        <v>78</v>
      </c>
      <c r="I14" s="242">
        <v>93.378</v>
      </c>
      <c r="J14" s="270">
        <v>154</v>
      </c>
      <c r="K14" s="541">
        <v>863.416</v>
      </c>
      <c r="L14" s="270">
        <v>87</v>
      </c>
      <c r="M14" s="542">
        <v>97.395</v>
      </c>
      <c r="N14" s="160">
        <v>110</v>
      </c>
      <c r="O14" s="540">
        <v>549.3940000000001</v>
      </c>
      <c r="P14" s="160">
        <v>97</v>
      </c>
      <c r="Q14" s="242">
        <v>141.33399999999997</v>
      </c>
      <c r="R14" s="270">
        <v>110</v>
      </c>
      <c r="S14" s="541">
        <v>166.88400000000007</v>
      </c>
      <c r="T14" s="270">
        <v>88</v>
      </c>
      <c r="U14" s="542">
        <v>89.17</v>
      </c>
    </row>
    <row r="15" spans="1:21" ht="15">
      <c r="A15" s="235" t="s">
        <v>571</v>
      </c>
      <c r="B15" s="160">
        <v>24</v>
      </c>
      <c r="C15" s="540">
        <v>12.738000000000003</v>
      </c>
      <c r="D15" s="160">
        <v>6</v>
      </c>
      <c r="E15" s="242">
        <v>1.6909999999999998</v>
      </c>
      <c r="F15" s="160">
        <v>22</v>
      </c>
      <c r="G15" s="540">
        <v>3.427</v>
      </c>
      <c r="H15" s="160">
        <v>6</v>
      </c>
      <c r="I15" s="242">
        <v>2.214</v>
      </c>
      <c r="J15" s="270">
        <v>33</v>
      </c>
      <c r="K15" s="541">
        <v>16.349</v>
      </c>
      <c r="L15" s="270">
        <v>4</v>
      </c>
      <c r="M15" s="542">
        <v>3.588</v>
      </c>
      <c r="N15" s="160">
        <v>52</v>
      </c>
      <c r="O15" s="540">
        <v>21.104</v>
      </c>
      <c r="P15" s="160">
        <v>5</v>
      </c>
      <c r="Q15" s="242">
        <v>1.8689999999999998</v>
      </c>
      <c r="R15" s="270">
        <v>72</v>
      </c>
      <c r="S15" s="541">
        <v>49.742999999999995</v>
      </c>
      <c r="T15" s="270">
        <v>9</v>
      </c>
      <c r="U15" s="542">
        <v>3.5580000000000003</v>
      </c>
    </row>
    <row r="16" spans="1:21" ht="21" customHeight="1">
      <c r="A16" s="533" t="s">
        <v>475</v>
      </c>
      <c r="B16" s="161"/>
      <c r="C16" s="543"/>
      <c r="D16" s="161"/>
      <c r="E16" s="243"/>
      <c r="F16" s="161"/>
      <c r="G16" s="540"/>
      <c r="H16" s="161"/>
      <c r="I16" s="242"/>
      <c r="J16" s="544"/>
      <c r="K16" s="541"/>
      <c r="L16" s="544"/>
      <c r="M16" s="542"/>
      <c r="N16" s="161"/>
      <c r="O16" s="540"/>
      <c r="P16" s="161"/>
      <c r="Q16" s="242"/>
      <c r="R16" s="544"/>
      <c r="S16" s="541"/>
      <c r="T16" s="544"/>
      <c r="U16" s="542"/>
    </row>
    <row r="17" spans="1:21" ht="15">
      <c r="A17" s="224" t="s">
        <v>458</v>
      </c>
      <c r="B17" s="161">
        <v>101</v>
      </c>
      <c r="C17" s="543">
        <v>358.241</v>
      </c>
      <c r="D17" s="161">
        <v>27</v>
      </c>
      <c r="E17" s="243">
        <v>74.002</v>
      </c>
      <c r="F17" s="161">
        <v>82</v>
      </c>
      <c r="G17" s="543">
        <v>240.361</v>
      </c>
      <c r="H17" s="161">
        <v>27</v>
      </c>
      <c r="I17" s="243">
        <v>42.526</v>
      </c>
      <c r="J17" s="544">
        <v>65</v>
      </c>
      <c r="K17" s="545">
        <v>243.58</v>
      </c>
      <c r="L17" s="544">
        <v>35</v>
      </c>
      <c r="M17" s="546">
        <v>57.344</v>
      </c>
      <c r="N17" s="161">
        <v>84</v>
      </c>
      <c r="O17" s="543">
        <v>316.117</v>
      </c>
      <c r="P17" s="161">
        <v>24</v>
      </c>
      <c r="Q17" s="243">
        <v>22.636</v>
      </c>
      <c r="R17" s="544">
        <v>92</v>
      </c>
      <c r="S17" s="545">
        <v>269.932</v>
      </c>
      <c r="T17" s="544">
        <v>22</v>
      </c>
      <c r="U17" s="546">
        <v>26.599</v>
      </c>
    </row>
    <row r="18" spans="1:21" ht="15">
      <c r="A18" s="225" t="s">
        <v>566</v>
      </c>
      <c r="B18" s="161">
        <v>1</v>
      </c>
      <c r="C18" s="543">
        <v>2.355</v>
      </c>
      <c r="D18" s="161">
        <v>4</v>
      </c>
      <c r="E18" s="243">
        <v>5.695</v>
      </c>
      <c r="F18" s="161">
        <v>5</v>
      </c>
      <c r="G18" s="543">
        <v>10.175</v>
      </c>
      <c r="H18" s="161" t="s">
        <v>421</v>
      </c>
      <c r="I18" s="243" t="s">
        <v>421</v>
      </c>
      <c r="J18" s="544">
        <v>1</v>
      </c>
      <c r="K18" s="545">
        <v>4.374</v>
      </c>
      <c r="L18" s="544" t="s">
        <v>421</v>
      </c>
      <c r="M18" s="546" t="s">
        <v>421</v>
      </c>
      <c r="N18" s="161">
        <v>1</v>
      </c>
      <c r="O18" s="543">
        <v>0.358</v>
      </c>
      <c r="P18" s="161">
        <v>1</v>
      </c>
      <c r="Q18" s="243">
        <v>1.084</v>
      </c>
      <c r="R18" s="544">
        <v>1</v>
      </c>
      <c r="S18" s="545">
        <v>18.899</v>
      </c>
      <c r="T18" s="544">
        <v>1</v>
      </c>
      <c r="U18" s="546">
        <v>0.109</v>
      </c>
    </row>
    <row r="19" spans="1:21" ht="15">
      <c r="A19" s="225" t="s">
        <v>567</v>
      </c>
      <c r="B19" s="161">
        <v>12</v>
      </c>
      <c r="C19" s="543">
        <v>56.794</v>
      </c>
      <c r="D19" s="161">
        <v>3</v>
      </c>
      <c r="E19" s="243">
        <v>8.455</v>
      </c>
      <c r="F19" s="161">
        <v>16</v>
      </c>
      <c r="G19" s="543">
        <v>59.933</v>
      </c>
      <c r="H19" s="161">
        <v>10</v>
      </c>
      <c r="I19" s="243">
        <v>22.833</v>
      </c>
      <c r="J19" s="544">
        <v>17</v>
      </c>
      <c r="K19" s="545">
        <v>75.527</v>
      </c>
      <c r="L19" s="544">
        <v>11</v>
      </c>
      <c r="M19" s="546">
        <v>28.216</v>
      </c>
      <c r="N19" s="161">
        <v>19</v>
      </c>
      <c r="O19" s="543">
        <v>122.057</v>
      </c>
      <c r="P19" s="161">
        <v>7</v>
      </c>
      <c r="Q19" s="243">
        <v>9.571</v>
      </c>
      <c r="R19" s="544">
        <v>26</v>
      </c>
      <c r="S19" s="545">
        <v>137.816</v>
      </c>
      <c r="T19" s="544">
        <v>5</v>
      </c>
      <c r="U19" s="546">
        <v>4.229</v>
      </c>
    </row>
    <row r="20" spans="1:21" ht="15">
      <c r="A20" s="225" t="s">
        <v>568</v>
      </c>
      <c r="B20" s="161">
        <v>51</v>
      </c>
      <c r="C20" s="543">
        <v>152.72</v>
      </c>
      <c r="D20" s="161">
        <v>6</v>
      </c>
      <c r="E20" s="243">
        <v>26.786</v>
      </c>
      <c r="F20" s="161">
        <v>20</v>
      </c>
      <c r="G20" s="543">
        <v>31.739</v>
      </c>
      <c r="H20" s="161">
        <v>9</v>
      </c>
      <c r="I20" s="243">
        <v>8.642</v>
      </c>
      <c r="J20" s="544">
        <v>23</v>
      </c>
      <c r="K20" s="545">
        <v>23.808</v>
      </c>
      <c r="L20" s="544">
        <v>7</v>
      </c>
      <c r="M20" s="546">
        <v>4.113</v>
      </c>
      <c r="N20" s="161">
        <v>21</v>
      </c>
      <c r="O20" s="543">
        <v>24.752</v>
      </c>
      <c r="P20" s="161">
        <v>3</v>
      </c>
      <c r="Q20" s="243">
        <v>0.392</v>
      </c>
      <c r="R20" s="544">
        <v>22</v>
      </c>
      <c r="S20" s="545">
        <v>31.897</v>
      </c>
      <c r="T20" s="544">
        <v>3</v>
      </c>
      <c r="U20" s="546">
        <v>2.912</v>
      </c>
    </row>
    <row r="21" spans="1:21" ht="15">
      <c r="A21" s="225" t="s">
        <v>569</v>
      </c>
      <c r="B21" s="161">
        <v>9</v>
      </c>
      <c r="C21" s="543">
        <v>42.717</v>
      </c>
      <c r="D21" s="161">
        <v>2</v>
      </c>
      <c r="E21" s="243">
        <v>0.841</v>
      </c>
      <c r="F21" s="161">
        <v>8</v>
      </c>
      <c r="G21" s="543">
        <v>14.333</v>
      </c>
      <c r="H21" s="161" t="s">
        <v>421</v>
      </c>
      <c r="I21" s="243" t="s">
        <v>421</v>
      </c>
      <c r="J21" s="544">
        <v>4</v>
      </c>
      <c r="K21" s="545">
        <v>14.004</v>
      </c>
      <c r="L21" s="544">
        <v>2</v>
      </c>
      <c r="M21" s="546">
        <v>0.091</v>
      </c>
      <c r="N21" s="161">
        <v>5</v>
      </c>
      <c r="O21" s="543">
        <v>3.472</v>
      </c>
      <c r="P21" s="161" t="s">
        <v>421</v>
      </c>
      <c r="Q21" s="243" t="s">
        <v>421</v>
      </c>
      <c r="R21" s="544">
        <v>10</v>
      </c>
      <c r="S21" s="545">
        <v>23.957</v>
      </c>
      <c r="T21" s="544">
        <v>1</v>
      </c>
      <c r="U21" s="546">
        <v>0.084</v>
      </c>
    </row>
    <row r="22" spans="1:21" ht="15">
      <c r="A22" s="225" t="s">
        <v>570</v>
      </c>
      <c r="B22" s="161">
        <v>12</v>
      </c>
      <c r="C22" s="543">
        <v>48.776</v>
      </c>
      <c r="D22" s="161">
        <v>4</v>
      </c>
      <c r="E22" s="243">
        <v>19.882</v>
      </c>
      <c r="F22" s="161">
        <v>20</v>
      </c>
      <c r="G22" s="543">
        <v>64.581</v>
      </c>
      <c r="H22" s="161">
        <v>3</v>
      </c>
      <c r="I22" s="243">
        <v>4.301</v>
      </c>
      <c r="J22" s="544">
        <v>12</v>
      </c>
      <c r="K22" s="545">
        <v>31.954</v>
      </c>
      <c r="L22" s="544">
        <v>6</v>
      </c>
      <c r="M22" s="546">
        <v>19.155</v>
      </c>
      <c r="N22" s="161">
        <v>17</v>
      </c>
      <c r="O22" s="543">
        <v>63.968</v>
      </c>
      <c r="P22" s="161">
        <v>5</v>
      </c>
      <c r="Q22" s="243">
        <v>6.877</v>
      </c>
      <c r="R22" s="544">
        <v>17</v>
      </c>
      <c r="S22" s="545">
        <v>34.208</v>
      </c>
      <c r="T22" s="544">
        <v>6</v>
      </c>
      <c r="U22" s="546">
        <v>7.963</v>
      </c>
    </row>
    <row r="23" spans="1:21" ht="45">
      <c r="A23" s="193" t="s">
        <v>502</v>
      </c>
      <c r="B23" s="161">
        <v>13</v>
      </c>
      <c r="C23" s="543">
        <v>51.686</v>
      </c>
      <c r="D23" s="161">
        <v>7</v>
      </c>
      <c r="E23" s="243">
        <v>12.184</v>
      </c>
      <c r="F23" s="161">
        <v>10</v>
      </c>
      <c r="G23" s="543">
        <v>59.534</v>
      </c>
      <c r="H23" s="161">
        <v>5</v>
      </c>
      <c r="I23" s="243">
        <v>6.75</v>
      </c>
      <c r="J23" s="544">
        <v>6</v>
      </c>
      <c r="K23" s="545">
        <v>87.754</v>
      </c>
      <c r="L23" s="544">
        <v>8</v>
      </c>
      <c r="M23" s="546">
        <v>5.231</v>
      </c>
      <c r="N23" s="161">
        <v>12</v>
      </c>
      <c r="O23" s="543">
        <v>99.595</v>
      </c>
      <c r="P23" s="161">
        <v>8</v>
      </c>
      <c r="Q23" s="243">
        <v>4.712</v>
      </c>
      <c r="R23" s="544">
        <v>12</v>
      </c>
      <c r="S23" s="545">
        <v>14.958</v>
      </c>
      <c r="T23" s="544">
        <v>6</v>
      </c>
      <c r="U23" s="546">
        <v>11.302</v>
      </c>
    </row>
    <row r="24" spans="1:21" ht="15">
      <c r="A24" s="225" t="s">
        <v>571</v>
      </c>
      <c r="B24" s="161">
        <v>3</v>
      </c>
      <c r="C24" s="543">
        <v>3.193</v>
      </c>
      <c r="D24" s="161">
        <v>1</v>
      </c>
      <c r="E24" s="243">
        <v>0.159</v>
      </c>
      <c r="F24" s="161">
        <v>3</v>
      </c>
      <c r="G24" s="543">
        <v>0.066</v>
      </c>
      <c r="H24" s="161" t="s">
        <v>421</v>
      </c>
      <c r="I24" s="243" t="s">
        <v>421</v>
      </c>
      <c r="J24" s="544">
        <v>2</v>
      </c>
      <c r="K24" s="545">
        <v>6.159</v>
      </c>
      <c r="L24" s="544">
        <v>1</v>
      </c>
      <c r="M24" s="546">
        <v>0.538</v>
      </c>
      <c r="N24" s="161">
        <v>9</v>
      </c>
      <c r="O24" s="543">
        <v>1.915</v>
      </c>
      <c r="P24" s="161" t="s">
        <v>421</v>
      </c>
      <c r="Q24" s="243" t="s">
        <v>421</v>
      </c>
      <c r="R24" s="544">
        <v>4</v>
      </c>
      <c r="S24" s="545">
        <v>8.197</v>
      </c>
      <c r="T24" s="544" t="s">
        <v>421</v>
      </c>
      <c r="U24" s="546" t="s">
        <v>421</v>
      </c>
    </row>
    <row r="25" spans="1:21" ht="21" customHeight="1">
      <c r="A25" s="533" t="s">
        <v>476</v>
      </c>
      <c r="B25" s="161"/>
      <c r="C25" s="543"/>
      <c r="D25" s="161"/>
      <c r="E25" s="243"/>
      <c r="F25" s="161"/>
      <c r="G25" s="543"/>
      <c r="H25" s="161"/>
      <c r="I25" s="243"/>
      <c r="J25" s="544"/>
      <c r="K25" s="545"/>
      <c r="L25" s="544"/>
      <c r="M25" s="546"/>
      <c r="N25" s="161"/>
      <c r="O25" s="543"/>
      <c r="P25" s="161"/>
      <c r="Q25" s="243"/>
      <c r="R25" s="544"/>
      <c r="S25" s="545"/>
      <c r="T25" s="544"/>
      <c r="U25" s="546"/>
    </row>
    <row r="26" spans="1:21" ht="15">
      <c r="A26" s="224" t="s">
        <v>458</v>
      </c>
      <c r="B26" s="161">
        <v>76</v>
      </c>
      <c r="C26" s="543">
        <v>46.547</v>
      </c>
      <c r="D26" s="161">
        <v>24</v>
      </c>
      <c r="E26" s="243">
        <v>14.813</v>
      </c>
      <c r="F26" s="161">
        <v>53</v>
      </c>
      <c r="G26" s="543">
        <v>86.961</v>
      </c>
      <c r="H26" s="161">
        <v>34</v>
      </c>
      <c r="I26" s="243">
        <v>38.403</v>
      </c>
      <c r="J26" s="544">
        <v>63</v>
      </c>
      <c r="K26" s="545">
        <v>71.083</v>
      </c>
      <c r="L26" s="544">
        <v>28</v>
      </c>
      <c r="M26" s="546">
        <v>14.434</v>
      </c>
      <c r="N26" s="161">
        <v>53</v>
      </c>
      <c r="O26" s="543">
        <v>227.33100000000002</v>
      </c>
      <c r="P26" s="161">
        <v>31</v>
      </c>
      <c r="Q26" s="243">
        <v>69.96499999999999</v>
      </c>
      <c r="R26" s="544">
        <v>68</v>
      </c>
      <c r="S26" s="545">
        <v>146.08700000000002</v>
      </c>
      <c r="T26" s="544">
        <v>21</v>
      </c>
      <c r="U26" s="546">
        <v>20.72</v>
      </c>
    </row>
    <row r="27" spans="1:21" ht="15">
      <c r="A27" s="225" t="s">
        <v>566</v>
      </c>
      <c r="B27" s="161">
        <v>3</v>
      </c>
      <c r="C27" s="543">
        <v>1.902</v>
      </c>
      <c r="D27" s="161">
        <v>1</v>
      </c>
      <c r="E27" s="243">
        <v>0.018</v>
      </c>
      <c r="F27" s="161">
        <v>2</v>
      </c>
      <c r="G27" s="543">
        <v>3.626</v>
      </c>
      <c r="H27" s="161" t="s">
        <v>421</v>
      </c>
      <c r="I27" s="243" t="s">
        <v>421</v>
      </c>
      <c r="J27" s="544">
        <v>1</v>
      </c>
      <c r="K27" s="545">
        <v>0.809</v>
      </c>
      <c r="L27" s="544" t="s">
        <v>421</v>
      </c>
      <c r="M27" s="546" t="s">
        <v>421</v>
      </c>
      <c r="N27" s="161" t="s">
        <v>421</v>
      </c>
      <c r="O27" s="543" t="s">
        <v>421</v>
      </c>
      <c r="P27" s="161" t="s">
        <v>421</v>
      </c>
      <c r="Q27" s="243" t="s">
        <v>421</v>
      </c>
      <c r="R27" s="544">
        <v>1</v>
      </c>
      <c r="S27" s="545">
        <v>0.276</v>
      </c>
      <c r="T27" s="544">
        <v>1</v>
      </c>
      <c r="U27" s="546">
        <v>0.62</v>
      </c>
    </row>
    <row r="28" spans="1:21" ht="15">
      <c r="A28" s="225" t="s">
        <v>567</v>
      </c>
      <c r="B28" s="161">
        <v>2</v>
      </c>
      <c r="C28" s="543">
        <v>5.49</v>
      </c>
      <c r="D28" s="161">
        <v>1</v>
      </c>
      <c r="E28" s="243">
        <v>0.324</v>
      </c>
      <c r="F28" s="161">
        <v>8</v>
      </c>
      <c r="G28" s="543">
        <v>3.35</v>
      </c>
      <c r="H28" s="161">
        <v>1</v>
      </c>
      <c r="I28" s="243">
        <v>0.632</v>
      </c>
      <c r="J28" s="544">
        <v>3</v>
      </c>
      <c r="K28" s="545">
        <v>1.392</v>
      </c>
      <c r="L28" s="544" t="s">
        <v>421</v>
      </c>
      <c r="M28" s="546" t="s">
        <v>421</v>
      </c>
      <c r="N28" s="161">
        <v>2</v>
      </c>
      <c r="O28" s="543">
        <v>7.55</v>
      </c>
      <c r="P28" s="161">
        <v>3</v>
      </c>
      <c r="Q28" s="243">
        <v>3.361</v>
      </c>
      <c r="R28" s="544">
        <v>4</v>
      </c>
      <c r="S28" s="545">
        <v>9.013</v>
      </c>
      <c r="T28" s="544">
        <v>2</v>
      </c>
      <c r="U28" s="546">
        <v>8.34</v>
      </c>
    </row>
    <row r="29" spans="1:21" ht="15">
      <c r="A29" s="225" t="s">
        <v>568</v>
      </c>
      <c r="B29" s="161">
        <v>27</v>
      </c>
      <c r="C29" s="543">
        <v>10.944</v>
      </c>
      <c r="D29" s="161">
        <v>6</v>
      </c>
      <c r="E29" s="243">
        <v>2.405</v>
      </c>
      <c r="F29" s="161">
        <v>11</v>
      </c>
      <c r="G29" s="543">
        <v>11.12</v>
      </c>
      <c r="H29" s="161">
        <v>8</v>
      </c>
      <c r="I29" s="243">
        <v>4.113</v>
      </c>
      <c r="J29" s="544">
        <v>14</v>
      </c>
      <c r="K29" s="545">
        <v>4.401</v>
      </c>
      <c r="L29" s="544">
        <v>9</v>
      </c>
      <c r="M29" s="546">
        <v>1.654</v>
      </c>
      <c r="N29" s="161">
        <v>19</v>
      </c>
      <c r="O29" s="543">
        <v>137.122</v>
      </c>
      <c r="P29" s="161">
        <v>5</v>
      </c>
      <c r="Q29" s="243">
        <v>41.147</v>
      </c>
      <c r="R29" s="544">
        <v>13</v>
      </c>
      <c r="S29" s="545">
        <v>13.491</v>
      </c>
      <c r="T29" s="544">
        <v>6</v>
      </c>
      <c r="U29" s="546">
        <v>1.645</v>
      </c>
    </row>
    <row r="30" spans="1:21" ht="15">
      <c r="A30" s="225" t="s">
        <v>569</v>
      </c>
      <c r="B30" s="161">
        <v>23</v>
      </c>
      <c r="C30" s="543">
        <v>2.787</v>
      </c>
      <c r="D30" s="161">
        <v>3</v>
      </c>
      <c r="E30" s="243">
        <v>0.51</v>
      </c>
      <c r="F30" s="161">
        <v>7</v>
      </c>
      <c r="G30" s="543">
        <v>0.25</v>
      </c>
      <c r="H30" s="161">
        <v>2</v>
      </c>
      <c r="I30" s="243">
        <v>0.096</v>
      </c>
      <c r="J30" s="544">
        <v>16</v>
      </c>
      <c r="K30" s="545">
        <v>3.654</v>
      </c>
      <c r="L30" s="544">
        <v>3</v>
      </c>
      <c r="M30" s="546">
        <v>4.007</v>
      </c>
      <c r="N30" s="161">
        <v>11</v>
      </c>
      <c r="O30" s="543">
        <v>14.927</v>
      </c>
      <c r="P30" s="161">
        <v>5</v>
      </c>
      <c r="Q30" s="243">
        <v>0.929</v>
      </c>
      <c r="R30" s="544">
        <v>26</v>
      </c>
      <c r="S30" s="545">
        <v>13.25</v>
      </c>
      <c r="T30" s="544">
        <v>4</v>
      </c>
      <c r="U30" s="546">
        <v>0.203</v>
      </c>
    </row>
    <row r="31" spans="1:21" ht="15">
      <c r="A31" s="225" t="s">
        <v>570</v>
      </c>
      <c r="B31" s="161">
        <v>17</v>
      </c>
      <c r="C31" s="543">
        <v>19.23</v>
      </c>
      <c r="D31" s="161">
        <v>10</v>
      </c>
      <c r="E31" s="243">
        <v>8.28</v>
      </c>
      <c r="F31" s="161">
        <v>21</v>
      </c>
      <c r="G31" s="543">
        <v>48.881</v>
      </c>
      <c r="H31" s="161">
        <v>13</v>
      </c>
      <c r="I31" s="243">
        <v>13.623</v>
      </c>
      <c r="J31" s="544">
        <v>18</v>
      </c>
      <c r="K31" s="545">
        <v>54.098</v>
      </c>
      <c r="L31" s="544">
        <v>12</v>
      </c>
      <c r="M31" s="546">
        <v>3.603</v>
      </c>
      <c r="N31" s="161">
        <v>17</v>
      </c>
      <c r="O31" s="543">
        <v>54.419</v>
      </c>
      <c r="P31" s="161">
        <v>13</v>
      </c>
      <c r="Q31" s="243">
        <v>20.755</v>
      </c>
      <c r="R31" s="544">
        <v>21</v>
      </c>
      <c r="S31" s="545">
        <v>104.539</v>
      </c>
      <c r="T31" s="544">
        <v>7</v>
      </c>
      <c r="U31" s="546">
        <v>9.632</v>
      </c>
    </row>
    <row r="32" spans="1:21" ht="45">
      <c r="A32" s="193" t="s">
        <v>502</v>
      </c>
      <c r="B32" s="161">
        <v>3</v>
      </c>
      <c r="C32" s="543">
        <v>6.179</v>
      </c>
      <c r="D32" s="161">
        <v>3</v>
      </c>
      <c r="E32" s="243">
        <v>3.276</v>
      </c>
      <c r="F32" s="161">
        <v>4</v>
      </c>
      <c r="G32" s="543">
        <v>19.734</v>
      </c>
      <c r="H32" s="161">
        <v>10</v>
      </c>
      <c r="I32" s="243">
        <v>19.939</v>
      </c>
      <c r="J32" s="544">
        <v>5</v>
      </c>
      <c r="K32" s="545">
        <v>5.216</v>
      </c>
      <c r="L32" s="544">
        <v>4</v>
      </c>
      <c r="M32" s="546">
        <v>5.17</v>
      </c>
      <c r="N32" s="161">
        <v>2</v>
      </c>
      <c r="O32" s="543">
        <v>11.349</v>
      </c>
      <c r="P32" s="161">
        <v>5</v>
      </c>
      <c r="Q32" s="243">
        <v>3.773</v>
      </c>
      <c r="R32" s="544">
        <v>2</v>
      </c>
      <c r="S32" s="545">
        <v>5.468</v>
      </c>
      <c r="T32" s="544">
        <v>1</v>
      </c>
      <c r="U32" s="546">
        <v>0.28</v>
      </c>
    </row>
    <row r="33" spans="1:21" ht="15">
      <c r="A33" s="225" t="s">
        <v>571</v>
      </c>
      <c r="B33" s="161">
        <v>1</v>
      </c>
      <c r="C33" s="543">
        <v>0.015</v>
      </c>
      <c r="D33" s="161">
        <v>0</v>
      </c>
      <c r="E33" s="229">
        <v>0</v>
      </c>
      <c r="F33" s="161" t="s">
        <v>421</v>
      </c>
      <c r="G33" s="543" t="s">
        <v>421</v>
      </c>
      <c r="H33" s="161" t="s">
        <v>421</v>
      </c>
      <c r="I33" s="243" t="s">
        <v>421</v>
      </c>
      <c r="J33" s="544">
        <v>6</v>
      </c>
      <c r="K33" s="545">
        <v>1.513</v>
      </c>
      <c r="L33" s="544" t="s">
        <v>421</v>
      </c>
      <c r="M33" s="546" t="s">
        <v>421</v>
      </c>
      <c r="N33" s="161">
        <v>2</v>
      </c>
      <c r="O33" s="543">
        <v>1.964</v>
      </c>
      <c r="P33" s="161" t="s">
        <v>421</v>
      </c>
      <c r="Q33" s="243" t="s">
        <v>421</v>
      </c>
      <c r="R33" s="544">
        <v>1</v>
      </c>
      <c r="S33" s="545">
        <v>0.05</v>
      </c>
      <c r="T33" s="544" t="s">
        <v>421</v>
      </c>
      <c r="U33" s="546" t="s">
        <v>421</v>
      </c>
    </row>
    <row r="34" spans="1:21" ht="21" customHeight="1">
      <c r="A34" s="533" t="s">
        <v>477</v>
      </c>
      <c r="B34" s="161"/>
      <c r="C34" s="543"/>
      <c r="D34" s="161"/>
      <c r="E34" s="243"/>
      <c r="F34" s="161"/>
      <c r="G34" s="543"/>
      <c r="H34" s="161"/>
      <c r="I34" s="243"/>
      <c r="J34" s="544"/>
      <c r="K34" s="545"/>
      <c r="L34" s="544"/>
      <c r="M34" s="546"/>
      <c r="N34" s="161"/>
      <c r="O34" s="543"/>
      <c r="P34" s="161"/>
      <c r="Q34" s="243"/>
      <c r="R34" s="544"/>
      <c r="S34" s="545"/>
      <c r="T34" s="544"/>
      <c r="U34" s="546"/>
    </row>
    <row r="35" spans="1:21" ht="15">
      <c r="A35" s="224" t="s">
        <v>458</v>
      </c>
      <c r="B35" s="161">
        <v>61</v>
      </c>
      <c r="C35" s="543">
        <v>74.056</v>
      </c>
      <c r="D35" s="161">
        <v>23</v>
      </c>
      <c r="E35" s="243">
        <v>10.997</v>
      </c>
      <c r="F35" s="161">
        <v>47</v>
      </c>
      <c r="G35" s="543">
        <v>39.216</v>
      </c>
      <c r="H35" s="161">
        <v>26</v>
      </c>
      <c r="I35" s="243">
        <v>16.693</v>
      </c>
      <c r="J35" s="544">
        <v>40</v>
      </c>
      <c r="K35" s="545">
        <v>79.709</v>
      </c>
      <c r="L35" s="544">
        <v>28</v>
      </c>
      <c r="M35" s="546">
        <v>40.929</v>
      </c>
      <c r="N35" s="161">
        <v>57</v>
      </c>
      <c r="O35" s="543">
        <v>60.790000000000006</v>
      </c>
      <c r="P35" s="161">
        <v>27</v>
      </c>
      <c r="Q35" s="243">
        <v>14.689</v>
      </c>
      <c r="R35" s="544">
        <v>46</v>
      </c>
      <c r="S35" s="545">
        <v>20.486</v>
      </c>
      <c r="T35" s="544">
        <v>19</v>
      </c>
      <c r="U35" s="546">
        <v>7.677</v>
      </c>
    </row>
    <row r="36" spans="1:21" ht="15">
      <c r="A36" s="225" t="s">
        <v>566</v>
      </c>
      <c r="B36" s="161">
        <v>1</v>
      </c>
      <c r="C36" s="543">
        <v>13.157</v>
      </c>
      <c r="D36" s="161">
        <v>0</v>
      </c>
      <c r="E36" s="229">
        <v>0</v>
      </c>
      <c r="F36" s="161">
        <v>5</v>
      </c>
      <c r="G36" s="543">
        <v>0.195</v>
      </c>
      <c r="H36" s="161" t="s">
        <v>421</v>
      </c>
      <c r="I36" s="243" t="s">
        <v>421</v>
      </c>
      <c r="J36" s="544" t="s">
        <v>421</v>
      </c>
      <c r="K36" s="545" t="s">
        <v>421</v>
      </c>
      <c r="L36" s="544">
        <v>1</v>
      </c>
      <c r="M36" s="546">
        <v>0.268</v>
      </c>
      <c r="N36" s="161">
        <v>1</v>
      </c>
      <c r="O36" s="543">
        <v>0.32</v>
      </c>
      <c r="P36" s="161">
        <v>1</v>
      </c>
      <c r="Q36" s="243">
        <v>0.038</v>
      </c>
      <c r="R36" s="544" t="s">
        <v>421</v>
      </c>
      <c r="S36" s="545" t="s">
        <v>421</v>
      </c>
      <c r="T36" s="544" t="s">
        <v>421</v>
      </c>
      <c r="U36" s="546" t="s">
        <v>421</v>
      </c>
    </row>
    <row r="37" spans="1:21" ht="15">
      <c r="A37" s="225" t="s">
        <v>567</v>
      </c>
      <c r="B37" s="161">
        <v>9</v>
      </c>
      <c r="C37" s="543">
        <v>10.25</v>
      </c>
      <c r="D37" s="161">
        <v>0</v>
      </c>
      <c r="E37" s="229">
        <v>0</v>
      </c>
      <c r="F37" s="161">
        <v>3</v>
      </c>
      <c r="G37" s="543">
        <v>3.293</v>
      </c>
      <c r="H37" s="161">
        <v>1</v>
      </c>
      <c r="I37" s="243">
        <v>0.043</v>
      </c>
      <c r="J37" s="544">
        <v>1</v>
      </c>
      <c r="K37" s="545">
        <v>0.96</v>
      </c>
      <c r="L37" s="544">
        <v>3</v>
      </c>
      <c r="M37" s="546">
        <v>1.464</v>
      </c>
      <c r="N37" s="161">
        <v>3</v>
      </c>
      <c r="O37" s="543">
        <v>2.32</v>
      </c>
      <c r="P37" s="161">
        <v>2</v>
      </c>
      <c r="Q37" s="243">
        <v>0.286</v>
      </c>
      <c r="R37" s="544">
        <v>1</v>
      </c>
      <c r="S37" s="545">
        <v>0.015</v>
      </c>
      <c r="T37" s="544">
        <v>1</v>
      </c>
      <c r="U37" s="546">
        <v>0.764</v>
      </c>
    </row>
    <row r="38" spans="1:21" ht="15">
      <c r="A38" s="225" t="s">
        <v>568</v>
      </c>
      <c r="B38" s="161">
        <v>16</v>
      </c>
      <c r="C38" s="543">
        <v>10.501</v>
      </c>
      <c r="D38" s="161">
        <v>11</v>
      </c>
      <c r="E38" s="243">
        <v>5.075</v>
      </c>
      <c r="F38" s="161">
        <v>7</v>
      </c>
      <c r="G38" s="543">
        <v>3.005</v>
      </c>
      <c r="H38" s="161">
        <v>9</v>
      </c>
      <c r="I38" s="243">
        <v>2.128</v>
      </c>
      <c r="J38" s="544">
        <v>17</v>
      </c>
      <c r="K38" s="545">
        <v>25.412</v>
      </c>
      <c r="L38" s="544">
        <v>14</v>
      </c>
      <c r="M38" s="546">
        <v>37.06</v>
      </c>
      <c r="N38" s="161">
        <v>16</v>
      </c>
      <c r="O38" s="543">
        <v>16.785</v>
      </c>
      <c r="P38" s="161">
        <v>6</v>
      </c>
      <c r="Q38" s="243">
        <v>5.468</v>
      </c>
      <c r="R38" s="544">
        <v>9</v>
      </c>
      <c r="S38" s="545">
        <v>1.731</v>
      </c>
      <c r="T38" s="544">
        <v>6</v>
      </c>
      <c r="U38" s="546">
        <v>1.486</v>
      </c>
    </row>
    <row r="39" spans="1:21" ht="15">
      <c r="A39" s="225" t="s">
        <v>569</v>
      </c>
      <c r="B39" s="161">
        <v>12</v>
      </c>
      <c r="C39" s="543">
        <v>2.702</v>
      </c>
      <c r="D39" s="161">
        <v>4</v>
      </c>
      <c r="E39" s="243">
        <v>0.113</v>
      </c>
      <c r="F39" s="161">
        <v>13</v>
      </c>
      <c r="G39" s="543">
        <v>3.273</v>
      </c>
      <c r="H39" s="161">
        <v>4</v>
      </c>
      <c r="I39" s="243">
        <v>7.173</v>
      </c>
      <c r="J39" s="544">
        <v>10</v>
      </c>
      <c r="K39" s="545">
        <v>0.399</v>
      </c>
      <c r="L39" s="544">
        <v>5</v>
      </c>
      <c r="M39" s="546">
        <v>0.384</v>
      </c>
      <c r="N39" s="161">
        <v>10</v>
      </c>
      <c r="O39" s="543">
        <v>0.704</v>
      </c>
      <c r="P39" s="161">
        <v>5</v>
      </c>
      <c r="Q39" s="243">
        <v>0.215</v>
      </c>
      <c r="R39" s="544">
        <v>12</v>
      </c>
      <c r="S39" s="545">
        <v>0.647</v>
      </c>
      <c r="T39" s="544" t="s">
        <v>421</v>
      </c>
      <c r="U39" s="546" t="s">
        <v>421</v>
      </c>
    </row>
    <row r="40" spans="1:21" ht="15">
      <c r="A40" s="225" t="s">
        <v>570</v>
      </c>
      <c r="B40" s="161">
        <v>11</v>
      </c>
      <c r="C40" s="543">
        <v>17.338</v>
      </c>
      <c r="D40" s="161">
        <v>3</v>
      </c>
      <c r="E40" s="243">
        <v>1.325</v>
      </c>
      <c r="F40" s="161">
        <v>13</v>
      </c>
      <c r="G40" s="543">
        <v>16.495</v>
      </c>
      <c r="H40" s="161">
        <v>10</v>
      </c>
      <c r="I40" s="243">
        <v>5.025</v>
      </c>
      <c r="J40" s="544">
        <v>10</v>
      </c>
      <c r="K40" s="545">
        <v>7.389</v>
      </c>
      <c r="L40" s="544">
        <v>5</v>
      </c>
      <c r="M40" s="546">
        <v>1.753</v>
      </c>
      <c r="N40" s="161">
        <v>21</v>
      </c>
      <c r="O40" s="543">
        <v>22.387</v>
      </c>
      <c r="P40" s="161">
        <v>10</v>
      </c>
      <c r="Q40" s="243">
        <v>7.479</v>
      </c>
      <c r="R40" s="544">
        <v>13</v>
      </c>
      <c r="S40" s="545">
        <v>9.433</v>
      </c>
      <c r="T40" s="544">
        <v>6</v>
      </c>
      <c r="U40" s="546">
        <v>1.562</v>
      </c>
    </row>
    <row r="41" spans="1:21" ht="45">
      <c r="A41" s="193" t="s">
        <v>502</v>
      </c>
      <c r="B41" s="161">
        <v>9</v>
      </c>
      <c r="C41" s="543">
        <v>17.845</v>
      </c>
      <c r="D41" s="161">
        <v>5</v>
      </c>
      <c r="E41" s="243">
        <v>4.484</v>
      </c>
      <c r="F41" s="161">
        <v>5</v>
      </c>
      <c r="G41" s="543">
        <v>12.493</v>
      </c>
      <c r="H41" s="161">
        <v>2</v>
      </c>
      <c r="I41" s="243">
        <v>2.324</v>
      </c>
      <c r="J41" s="544">
        <v>2</v>
      </c>
      <c r="K41" s="545">
        <v>45.549</v>
      </c>
      <c r="L41" s="544" t="s">
        <v>421</v>
      </c>
      <c r="M41" s="546" t="s">
        <v>421</v>
      </c>
      <c r="N41" s="161">
        <v>2</v>
      </c>
      <c r="O41" s="543">
        <v>18.184</v>
      </c>
      <c r="P41" s="161">
        <v>3</v>
      </c>
      <c r="Q41" s="243">
        <v>1.203</v>
      </c>
      <c r="R41" s="544">
        <v>7</v>
      </c>
      <c r="S41" s="545">
        <v>6.021</v>
      </c>
      <c r="T41" s="544">
        <v>5</v>
      </c>
      <c r="U41" s="546">
        <v>3.772</v>
      </c>
    </row>
    <row r="42" spans="1:21" ht="15">
      <c r="A42" s="225" t="s">
        <v>571</v>
      </c>
      <c r="B42" s="161">
        <v>3</v>
      </c>
      <c r="C42" s="543">
        <v>2.263</v>
      </c>
      <c r="D42" s="161">
        <v>0</v>
      </c>
      <c r="E42" s="229">
        <v>0</v>
      </c>
      <c r="F42" s="161">
        <v>1</v>
      </c>
      <c r="G42" s="543">
        <v>0.462</v>
      </c>
      <c r="H42" s="161" t="s">
        <v>421</v>
      </c>
      <c r="I42" s="243" t="s">
        <v>421</v>
      </c>
      <c r="J42" s="544" t="s">
        <v>421</v>
      </c>
      <c r="K42" s="545" t="s">
        <v>421</v>
      </c>
      <c r="L42" s="544" t="s">
        <v>421</v>
      </c>
      <c r="M42" s="546" t="s">
        <v>421</v>
      </c>
      <c r="N42" s="161">
        <v>4</v>
      </c>
      <c r="O42" s="543">
        <v>0.09</v>
      </c>
      <c r="P42" s="161" t="s">
        <v>421</v>
      </c>
      <c r="Q42" s="243" t="s">
        <v>421</v>
      </c>
      <c r="R42" s="544">
        <v>4</v>
      </c>
      <c r="S42" s="545">
        <v>2.639</v>
      </c>
      <c r="T42" s="544">
        <v>1</v>
      </c>
      <c r="U42" s="546">
        <v>0.093</v>
      </c>
    </row>
    <row r="43" spans="1:21" ht="21" customHeight="1">
      <c r="A43" s="547" t="s">
        <v>478</v>
      </c>
      <c r="B43" s="160"/>
      <c r="C43" s="540"/>
      <c r="D43" s="160"/>
      <c r="E43" s="242"/>
      <c r="F43" s="160"/>
      <c r="G43" s="540"/>
      <c r="H43" s="160"/>
      <c r="I43" s="242"/>
      <c r="J43" s="270"/>
      <c r="K43" s="541"/>
      <c r="L43" s="270"/>
      <c r="M43" s="542"/>
      <c r="N43" s="160"/>
      <c r="O43" s="540"/>
      <c r="P43" s="160"/>
      <c r="Q43" s="242"/>
      <c r="R43" s="270"/>
      <c r="S43" s="541"/>
      <c r="T43" s="270"/>
      <c r="U43" s="542"/>
    </row>
    <row r="44" spans="1:21" ht="15">
      <c r="A44" s="240" t="s">
        <v>458</v>
      </c>
      <c r="B44" s="160">
        <v>61</v>
      </c>
      <c r="C44" s="540">
        <v>118.264</v>
      </c>
      <c r="D44" s="160">
        <v>2</v>
      </c>
      <c r="E44" s="242">
        <v>0.632</v>
      </c>
      <c r="F44" s="160">
        <v>46</v>
      </c>
      <c r="G44" s="540">
        <v>81.782</v>
      </c>
      <c r="H44" s="160">
        <v>16</v>
      </c>
      <c r="I44" s="242">
        <v>13.534</v>
      </c>
      <c r="J44" s="270">
        <v>67</v>
      </c>
      <c r="K44" s="541">
        <v>284.139</v>
      </c>
      <c r="L44" s="270">
        <v>12</v>
      </c>
      <c r="M44" s="542">
        <v>9.609</v>
      </c>
      <c r="N44" s="160">
        <v>47</v>
      </c>
      <c r="O44" s="540">
        <v>221.35</v>
      </c>
      <c r="P44" s="160">
        <v>14</v>
      </c>
      <c r="Q44" s="242">
        <v>37.551</v>
      </c>
      <c r="R44" s="270">
        <v>55</v>
      </c>
      <c r="S44" s="541">
        <v>100.60200000000002</v>
      </c>
      <c r="T44" s="270">
        <v>10</v>
      </c>
      <c r="U44" s="542">
        <v>13.495999999999999</v>
      </c>
    </row>
    <row r="45" spans="1:21" ht="15">
      <c r="A45" s="235" t="s">
        <v>566</v>
      </c>
      <c r="B45" s="160">
        <v>3</v>
      </c>
      <c r="C45" s="540">
        <v>3.033</v>
      </c>
      <c r="D45" s="160">
        <v>0</v>
      </c>
      <c r="E45" s="228">
        <v>0</v>
      </c>
      <c r="F45" s="160">
        <v>2</v>
      </c>
      <c r="G45" s="540">
        <v>2.132</v>
      </c>
      <c r="H45" s="160">
        <v>1</v>
      </c>
      <c r="I45" s="242">
        <v>0.262</v>
      </c>
      <c r="J45" s="270" t="s">
        <v>421</v>
      </c>
      <c r="K45" s="541" t="s">
        <v>421</v>
      </c>
      <c r="L45" s="270" t="s">
        <v>421</v>
      </c>
      <c r="M45" s="542" t="s">
        <v>421</v>
      </c>
      <c r="N45" s="160" t="s">
        <v>421</v>
      </c>
      <c r="O45" s="540" t="s">
        <v>421</v>
      </c>
      <c r="P45" s="160">
        <v>1</v>
      </c>
      <c r="Q45" s="242">
        <v>2.151</v>
      </c>
      <c r="R45" s="270">
        <v>1</v>
      </c>
      <c r="S45" s="541">
        <v>0.892</v>
      </c>
      <c r="T45" s="270" t="s">
        <v>421</v>
      </c>
      <c r="U45" s="542" t="s">
        <v>421</v>
      </c>
    </row>
    <row r="46" spans="1:21" ht="15">
      <c r="A46" s="235" t="s">
        <v>567</v>
      </c>
      <c r="B46" s="160">
        <v>3</v>
      </c>
      <c r="C46" s="540">
        <v>8.792</v>
      </c>
      <c r="D46" s="160">
        <v>0</v>
      </c>
      <c r="E46" s="228">
        <v>0</v>
      </c>
      <c r="F46" s="160">
        <v>6</v>
      </c>
      <c r="G46" s="540">
        <v>11.778</v>
      </c>
      <c r="H46" s="160">
        <v>1</v>
      </c>
      <c r="I46" s="242">
        <v>2.887</v>
      </c>
      <c r="J46" s="270">
        <v>14</v>
      </c>
      <c r="K46" s="541">
        <v>34.474</v>
      </c>
      <c r="L46" s="270">
        <v>4</v>
      </c>
      <c r="M46" s="542">
        <v>4.731</v>
      </c>
      <c r="N46" s="160">
        <v>6</v>
      </c>
      <c r="O46" s="540">
        <v>22.163</v>
      </c>
      <c r="P46" s="160" t="s">
        <v>421</v>
      </c>
      <c r="Q46" s="242" t="s">
        <v>421</v>
      </c>
      <c r="R46" s="270">
        <v>3</v>
      </c>
      <c r="S46" s="541">
        <v>4.459</v>
      </c>
      <c r="T46" s="270">
        <v>1</v>
      </c>
      <c r="U46" s="542">
        <v>0.382</v>
      </c>
    </row>
    <row r="47" spans="1:21" ht="15">
      <c r="A47" s="235" t="s">
        <v>568</v>
      </c>
      <c r="B47" s="160">
        <v>27</v>
      </c>
      <c r="C47" s="540">
        <v>62.783</v>
      </c>
      <c r="D47" s="160">
        <v>0</v>
      </c>
      <c r="E47" s="228">
        <v>0</v>
      </c>
      <c r="F47" s="160">
        <v>17</v>
      </c>
      <c r="G47" s="540">
        <v>37.453</v>
      </c>
      <c r="H47" s="160">
        <v>5</v>
      </c>
      <c r="I47" s="242">
        <v>1.589</v>
      </c>
      <c r="J47" s="270">
        <v>25</v>
      </c>
      <c r="K47" s="541">
        <v>157.726</v>
      </c>
      <c r="L47" s="270">
        <v>3</v>
      </c>
      <c r="M47" s="542">
        <v>0.376</v>
      </c>
      <c r="N47" s="160">
        <v>19</v>
      </c>
      <c r="O47" s="540">
        <v>96.62</v>
      </c>
      <c r="P47" s="160">
        <v>3</v>
      </c>
      <c r="Q47" s="242">
        <v>4.498</v>
      </c>
      <c r="R47" s="270">
        <v>18</v>
      </c>
      <c r="S47" s="541">
        <v>19.175</v>
      </c>
      <c r="T47" s="270">
        <v>4</v>
      </c>
      <c r="U47" s="542">
        <v>0.853</v>
      </c>
    </row>
    <row r="48" spans="1:21" ht="15">
      <c r="A48" s="235" t="s">
        <v>569</v>
      </c>
      <c r="B48" s="160">
        <v>0</v>
      </c>
      <c r="C48" s="160">
        <v>0</v>
      </c>
      <c r="D48" s="160">
        <v>1</v>
      </c>
      <c r="E48" s="242">
        <v>0.212</v>
      </c>
      <c r="F48" s="160">
        <v>6</v>
      </c>
      <c r="G48" s="540">
        <v>13.703</v>
      </c>
      <c r="H48" s="160" t="s">
        <v>421</v>
      </c>
      <c r="I48" s="242" t="s">
        <v>421</v>
      </c>
      <c r="J48" s="270">
        <v>5</v>
      </c>
      <c r="K48" s="541">
        <v>2.385</v>
      </c>
      <c r="L48" s="270">
        <v>1</v>
      </c>
      <c r="M48" s="542">
        <v>1.059</v>
      </c>
      <c r="N48" s="160" t="s">
        <v>421</v>
      </c>
      <c r="O48" s="540" t="s">
        <v>421</v>
      </c>
      <c r="P48" s="160" t="s">
        <v>421</v>
      </c>
      <c r="Q48" s="242" t="s">
        <v>421</v>
      </c>
      <c r="R48" s="270">
        <v>7</v>
      </c>
      <c r="S48" s="541">
        <v>1.597</v>
      </c>
      <c r="T48" s="270" t="s">
        <v>421</v>
      </c>
      <c r="U48" s="542" t="s">
        <v>421</v>
      </c>
    </row>
    <row r="49" spans="1:21" ht="15">
      <c r="A49" s="235" t="s">
        <v>570</v>
      </c>
      <c r="B49" s="160">
        <v>19</v>
      </c>
      <c r="C49" s="540">
        <v>19.3</v>
      </c>
      <c r="D49" s="160">
        <v>1</v>
      </c>
      <c r="E49" s="242">
        <v>0.42</v>
      </c>
      <c r="F49" s="160">
        <v>9</v>
      </c>
      <c r="G49" s="540">
        <v>7.505</v>
      </c>
      <c r="H49" s="160">
        <v>5</v>
      </c>
      <c r="I49" s="242">
        <v>6.011</v>
      </c>
      <c r="J49" s="270">
        <v>15</v>
      </c>
      <c r="K49" s="541">
        <v>36.032</v>
      </c>
      <c r="L49" s="270">
        <v>1</v>
      </c>
      <c r="M49" s="542">
        <v>0.992</v>
      </c>
      <c r="N49" s="160">
        <v>17</v>
      </c>
      <c r="O49" s="540">
        <v>66.744</v>
      </c>
      <c r="P49" s="160">
        <v>7</v>
      </c>
      <c r="Q49" s="242">
        <v>4.323</v>
      </c>
      <c r="R49" s="270">
        <v>24</v>
      </c>
      <c r="S49" s="541">
        <v>65.572</v>
      </c>
      <c r="T49" s="270">
        <v>5</v>
      </c>
      <c r="U49" s="542">
        <v>12.261</v>
      </c>
    </row>
    <row r="50" spans="1:21" ht="45">
      <c r="A50" s="236" t="s">
        <v>502</v>
      </c>
      <c r="B50" s="160">
        <v>8</v>
      </c>
      <c r="C50" s="540">
        <v>22.36</v>
      </c>
      <c r="D50" s="160">
        <v>0</v>
      </c>
      <c r="E50" s="228">
        <v>0</v>
      </c>
      <c r="F50" s="160">
        <v>5</v>
      </c>
      <c r="G50" s="540">
        <v>9.114</v>
      </c>
      <c r="H50" s="160">
        <v>4</v>
      </c>
      <c r="I50" s="242">
        <v>2.785</v>
      </c>
      <c r="J50" s="270">
        <v>8</v>
      </c>
      <c r="K50" s="541">
        <v>53.522</v>
      </c>
      <c r="L50" s="270">
        <v>3</v>
      </c>
      <c r="M50" s="542">
        <v>2.451</v>
      </c>
      <c r="N50" s="160">
        <v>5</v>
      </c>
      <c r="O50" s="540">
        <v>35.823</v>
      </c>
      <c r="P50" s="160">
        <v>3</v>
      </c>
      <c r="Q50" s="242">
        <v>26.579</v>
      </c>
      <c r="R50" s="270">
        <v>1</v>
      </c>
      <c r="S50" s="541">
        <v>8.281</v>
      </c>
      <c r="T50" s="270" t="s">
        <v>421</v>
      </c>
      <c r="U50" s="542" t="s">
        <v>421</v>
      </c>
    </row>
    <row r="51" spans="1:21" ht="15">
      <c r="A51" s="235" t="s">
        <v>571</v>
      </c>
      <c r="B51" s="160">
        <v>1</v>
      </c>
      <c r="C51" s="540">
        <v>1.996</v>
      </c>
      <c r="D51" s="160">
        <v>0</v>
      </c>
      <c r="E51" s="228">
        <v>0</v>
      </c>
      <c r="F51" s="160">
        <v>1</v>
      </c>
      <c r="G51" s="540">
        <v>0.097</v>
      </c>
      <c r="H51" s="160" t="s">
        <v>421</v>
      </c>
      <c r="I51" s="242" t="s">
        <v>421</v>
      </c>
      <c r="J51" s="270" t="s">
        <v>421</v>
      </c>
      <c r="K51" s="541" t="s">
        <v>421</v>
      </c>
      <c r="L51" s="270" t="s">
        <v>421</v>
      </c>
      <c r="M51" s="542" t="s">
        <v>421</v>
      </c>
      <c r="N51" s="160" t="s">
        <v>421</v>
      </c>
      <c r="O51" s="540" t="s">
        <v>421</v>
      </c>
      <c r="P51" s="160" t="s">
        <v>421</v>
      </c>
      <c r="Q51" s="242" t="s">
        <v>421</v>
      </c>
      <c r="R51" s="270">
        <v>1</v>
      </c>
      <c r="S51" s="541">
        <v>0.626</v>
      </c>
      <c r="T51" s="270" t="s">
        <v>421</v>
      </c>
      <c r="U51" s="542" t="s">
        <v>421</v>
      </c>
    </row>
    <row r="52" spans="1:21" ht="21" customHeight="1">
      <c r="A52" s="533" t="s">
        <v>479</v>
      </c>
      <c r="B52" s="161"/>
      <c r="C52" s="543"/>
      <c r="D52" s="161"/>
      <c r="E52" s="243"/>
      <c r="F52" s="161"/>
      <c r="G52" s="540"/>
      <c r="H52" s="161"/>
      <c r="I52" s="242"/>
      <c r="J52" s="544"/>
      <c r="K52" s="541"/>
      <c r="L52" s="544"/>
      <c r="M52" s="542"/>
      <c r="N52" s="161"/>
      <c r="O52" s="540"/>
      <c r="P52" s="161"/>
      <c r="Q52" s="242"/>
      <c r="R52" s="544"/>
      <c r="S52" s="541"/>
      <c r="T52" s="544"/>
      <c r="U52" s="542"/>
    </row>
    <row r="53" spans="1:21" ht="15">
      <c r="A53" s="224" t="s">
        <v>458</v>
      </c>
      <c r="B53" s="161">
        <v>24</v>
      </c>
      <c r="C53" s="543">
        <v>40.738</v>
      </c>
      <c r="D53" s="161">
        <v>6</v>
      </c>
      <c r="E53" s="243">
        <v>3.377</v>
      </c>
      <c r="F53" s="161">
        <v>38</v>
      </c>
      <c r="G53" s="543">
        <v>41.257</v>
      </c>
      <c r="H53" s="161">
        <v>1</v>
      </c>
      <c r="I53" s="243">
        <v>0.043</v>
      </c>
      <c r="J53" s="544">
        <v>25</v>
      </c>
      <c r="K53" s="545">
        <v>7.704</v>
      </c>
      <c r="L53" s="544">
        <v>9</v>
      </c>
      <c r="M53" s="546">
        <v>2.66</v>
      </c>
      <c r="N53" s="161">
        <v>35</v>
      </c>
      <c r="O53" s="543">
        <v>49.007999999999996</v>
      </c>
      <c r="P53" s="161">
        <v>8</v>
      </c>
      <c r="Q53" s="243">
        <v>6.481000000000001</v>
      </c>
      <c r="R53" s="544">
        <v>12</v>
      </c>
      <c r="S53" s="545">
        <v>7.779</v>
      </c>
      <c r="T53" s="544">
        <v>4</v>
      </c>
      <c r="U53" s="546">
        <v>7.313</v>
      </c>
    </row>
    <row r="54" spans="1:21" ht="15">
      <c r="A54" s="225" t="s">
        <v>566</v>
      </c>
      <c r="B54" s="161">
        <v>0</v>
      </c>
      <c r="C54" s="161">
        <v>0</v>
      </c>
      <c r="D54" s="161">
        <v>1</v>
      </c>
      <c r="E54" s="243">
        <v>1.456</v>
      </c>
      <c r="F54" s="161">
        <v>1</v>
      </c>
      <c r="G54" s="543">
        <v>1.17</v>
      </c>
      <c r="H54" s="161" t="s">
        <v>421</v>
      </c>
      <c r="I54" s="243" t="s">
        <v>421</v>
      </c>
      <c r="J54" s="544" t="s">
        <v>421</v>
      </c>
      <c r="K54" s="545" t="s">
        <v>421</v>
      </c>
      <c r="L54" s="544" t="s">
        <v>421</v>
      </c>
      <c r="M54" s="546" t="s">
        <v>421</v>
      </c>
      <c r="N54" s="161" t="s">
        <v>421</v>
      </c>
      <c r="O54" s="543" t="s">
        <v>421</v>
      </c>
      <c r="P54" s="161" t="s">
        <v>421</v>
      </c>
      <c r="Q54" s="243" t="s">
        <v>421</v>
      </c>
      <c r="R54" s="544" t="s">
        <v>421</v>
      </c>
      <c r="S54" s="545" t="s">
        <v>421</v>
      </c>
      <c r="T54" s="544" t="s">
        <v>421</v>
      </c>
      <c r="U54" s="546" t="s">
        <v>421</v>
      </c>
    </row>
    <row r="55" spans="1:21" ht="15">
      <c r="A55" s="225" t="s">
        <v>567</v>
      </c>
      <c r="B55" s="161">
        <v>0</v>
      </c>
      <c r="C55" s="161">
        <v>0</v>
      </c>
      <c r="D55" s="161">
        <v>1</v>
      </c>
      <c r="E55" s="243">
        <v>0.221</v>
      </c>
      <c r="F55" s="161">
        <v>5</v>
      </c>
      <c r="G55" s="543">
        <v>0.762</v>
      </c>
      <c r="H55" s="161" t="s">
        <v>421</v>
      </c>
      <c r="I55" s="243" t="s">
        <v>421</v>
      </c>
      <c r="J55" s="544">
        <v>3</v>
      </c>
      <c r="K55" s="545">
        <v>0.206</v>
      </c>
      <c r="L55" s="544">
        <v>3</v>
      </c>
      <c r="M55" s="546">
        <v>0.973</v>
      </c>
      <c r="N55" s="161">
        <v>2</v>
      </c>
      <c r="O55" s="543">
        <v>0.731</v>
      </c>
      <c r="P55" s="161" t="s">
        <v>421</v>
      </c>
      <c r="Q55" s="243" t="s">
        <v>421</v>
      </c>
      <c r="R55" s="544">
        <v>1</v>
      </c>
      <c r="S55" s="545">
        <v>0.661</v>
      </c>
      <c r="T55" s="544" t="s">
        <v>421</v>
      </c>
      <c r="U55" s="546" t="s">
        <v>421</v>
      </c>
    </row>
    <row r="56" spans="1:21" ht="15">
      <c r="A56" s="225" t="s">
        <v>568</v>
      </c>
      <c r="B56" s="161">
        <v>14</v>
      </c>
      <c r="C56" s="543">
        <v>38.818</v>
      </c>
      <c r="D56" s="161">
        <v>2</v>
      </c>
      <c r="E56" s="243">
        <v>1.488</v>
      </c>
      <c r="F56" s="161">
        <v>10</v>
      </c>
      <c r="G56" s="543">
        <v>8.017</v>
      </c>
      <c r="H56" s="161">
        <v>1</v>
      </c>
      <c r="I56" s="243">
        <v>0.043</v>
      </c>
      <c r="J56" s="544">
        <v>7</v>
      </c>
      <c r="K56" s="545">
        <v>3.745</v>
      </c>
      <c r="L56" s="544">
        <v>5</v>
      </c>
      <c r="M56" s="546">
        <v>1.626</v>
      </c>
      <c r="N56" s="161">
        <v>6</v>
      </c>
      <c r="O56" s="543">
        <v>22.209</v>
      </c>
      <c r="P56" s="161">
        <v>2</v>
      </c>
      <c r="Q56" s="243">
        <v>0.212</v>
      </c>
      <c r="R56" s="544">
        <v>3</v>
      </c>
      <c r="S56" s="545">
        <v>1.688</v>
      </c>
      <c r="T56" s="544" t="s">
        <v>421</v>
      </c>
      <c r="U56" s="546" t="s">
        <v>421</v>
      </c>
    </row>
    <row r="57" spans="1:21" ht="15">
      <c r="A57" s="225" t="s">
        <v>569</v>
      </c>
      <c r="B57" s="161">
        <v>8</v>
      </c>
      <c r="C57" s="543">
        <v>1.178</v>
      </c>
      <c r="D57" s="161">
        <v>0</v>
      </c>
      <c r="E57" s="229">
        <v>0</v>
      </c>
      <c r="F57" s="161">
        <v>9</v>
      </c>
      <c r="G57" s="543">
        <v>1.569</v>
      </c>
      <c r="H57" s="161" t="s">
        <v>421</v>
      </c>
      <c r="I57" s="243" t="s">
        <v>421</v>
      </c>
      <c r="J57" s="544">
        <v>9</v>
      </c>
      <c r="K57" s="545">
        <v>1.031</v>
      </c>
      <c r="L57" s="544" t="s">
        <v>421</v>
      </c>
      <c r="M57" s="546" t="s">
        <v>421</v>
      </c>
      <c r="N57" s="161">
        <v>10</v>
      </c>
      <c r="O57" s="543">
        <v>0.674</v>
      </c>
      <c r="P57" s="161">
        <v>2</v>
      </c>
      <c r="Q57" s="243">
        <v>0.438</v>
      </c>
      <c r="R57" s="544">
        <v>4</v>
      </c>
      <c r="S57" s="545">
        <v>0.705</v>
      </c>
      <c r="T57" s="544">
        <v>1</v>
      </c>
      <c r="U57" s="546">
        <v>0.045</v>
      </c>
    </row>
    <row r="58" spans="1:21" ht="15">
      <c r="A58" s="225" t="s">
        <v>570</v>
      </c>
      <c r="B58" s="161">
        <v>2</v>
      </c>
      <c r="C58" s="543">
        <v>0.742</v>
      </c>
      <c r="D58" s="161">
        <v>2</v>
      </c>
      <c r="E58" s="243">
        <v>0.212</v>
      </c>
      <c r="F58" s="161">
        <v>11</v>
      </c>
      <c r="G58" s="543">
        <v>27.576</v>
      </c>
      <c r="H58" s="161" t="s">
        <v>421</v>
      </c>
      <c r="I58" s="243" t="s">
        <v>421</v>
      </c>
      <c r="J58" s="544">
        <v>4</v>
      </c>
      <c r="K58" s="545">
        <v>1.744</v>
      </c>
      <c r="L58" s="544">
        <v>1</v>
      </c>
      <c r="M58" s="546">
        <v>0.061</v>
      </c>
      <c r="N58" s="161">
        <v>17</v>
      </c>
      <c r="O58" s="543">
        <v>25.394</v>
      </c>
      <c r="P58" s="161">
        <v>3</v>
      </c>
      <c r="Q58" s="243">
        <v>5.567</v>
      </c>
      <c r="R58" s="544">
        <v>4</v>
      </c>
      <c r="S58" s="545">
        <v>4.725</v>
      </c>
      <c r="T58" s="544">
        <v>3</v>
      </c>
      <c r="U58" s="546">
        <v>7.268</v>
      </c>
    </row>
    <row r="59" spans="1:21" ht="45">
      <c r="A59" s="193" t="s">
        <v>502</v>
      </c>
      <c r="B59" s="161">
        <v>0</v>
      </c>
      <c r="C59" s="161">
        <v>0</v>
      </c>
      <c r="D59" s="161">
        <v>0</v>
      </c>
      <c r="E59" s="229">
        <v>0</v>
      </c>
      <c r="F59" s="161">
        <v>2</v>
      </c>
      <c r="G59" s="543">
        <v>2.163</v>
      </c>
      <c r="H59" s="161" t="s">
        <v>421</v>
      </c>
      <c r="I59" s="243" t="s">
        <v>421</v>
      </c>
      <c r="J59" s="544" t="s">
        <v>421</v>
      </c>
      <c r="K59" s="545" t="s">
        <v>421</v>
      </c>
      <c r="L59" s="544" t="s">
        <v>421</v>
      </c>
      <c r="M59" s="546" t="s">
        <v>421</v>
      </c>
      <c r="N59" s="161" t="s">
        <v>421</v>
      </c>
      <c r="O59" s="543" t="s">
        <v>421</v>
      </c>
      <c r="P59" s="161">
        <v>1</v>
      </c>
      <c r="Q59" s="243">
        <v>0.264</v>
      </c>
      <c r="R59" s="544" t="s">
        <v>421</v>
      </c>
      <c r="S59" s="545" t="s">
        <v>421</v>
      </c>
      <c r="T59" s="544" t="s">
        <v>421</v>
      </c>
      <c r="U59" s="546" t="s">
        <v>421</v>
      </c>
    </row>
    <row r="60" spans="1:21" ht="15">
      <c r="A60" s="225" t="s">
        <v>571</v>
      </c>
      <c r="B60" s="161">
        <v>0</v>
      </c>
      <c r="C60" s="161">
        <v>0</v>
      </c>
      <c r="D60" s="161">
        <v>0</v>
      </c>
      <c r="E60" s="229">
        <v>0</v>
      </c>
      <c r="F60" s="161" t="s">
        <v>421</v>
      </c>
      <c r="G60" s="543" t="s">
        <v>421</v>
      </c>
      <c r="H60" s="161" t="s">
        <v>421</v>
      </c>
      <c r="I60" s="243" t="s">
        <v>421</v>
      </c>
      <c r="J60" s="544">
        <v>2</v>
      </c>
      <c r="K60" s="545">
        <v>0.978</v>
      </c>
      <c r="L60" s="544" t="s">
        <v>421</v>
      </c>
      <c r="M60" s="546" t="s">
        <v>421</v>
      </c>
      <c r="N60" s="161" t="s">
        <v>421</v>
      </c>
      <c r="O60" s="543" t="s">
        <v>421</v>
      </c>
      <c r="P60" s="161" t="s">
        <v>421</v>
      </c>
      <c r="Q60" s="243" t="s">
        <v>421</v>
      </c>
      <c r="R60" s="544" t="s">
        <v>421</v>
      </c>
      <c r="S60" s="545" t="s">
        <v>421</v>
      </c>
      <c r="T60" s="544" t="s">
        <v>421</v>
      </c>
      <c r="U60" s="546" t="s">
        <v>421</v>
      </c>
    </row>
    <row r="61" spans="1:21" ht="21" customHeight="1">
      <c r="A61" s="533" t="s">
        <v>480</v>
      </c>
      <c r="B61" s="161"/>
      <c r="C61" s="543"/>
      <c r="D61" s="161"/>
      <c r="E61" s="243"/>
      <c r="F61" s="161"/>
      <c r="G61" s="543"/>
      <c r="H61" s="161"/>
      <c r="I61" s="243"/>
      <c r="J61" s="544"/>
      <c r="K61" s="545"/>
      <c r="L61" s="544"/>
      <c r="M61" s="546"/>
      <c r="N61" s="161"/>
      <c r="O61" s="543"/>
      <c r="P61" s="161"/>
      <c r="Q61" s="243"/>
      <c r="R61" s="544"/>
      <c r="S61" s="545"/>
      <c r="T61" s="544"/>
      <c r="U61" s="546"/>
    </row>
    <row r="62" spans="1:21" ht="15">
      <c r="A62" s="224" t="s">
        <v>458</v>
      </c>
      <c r="B62" s="161">
        <v>39</v>
      </c>
      <c r="C62" s="543">
        <v>26.106</v>
      </c>
      <c r="D62" s="161">
        <v>20</v>
      </c>
      <c r="E62" s="243">
        <v>9.333</v>
      </c>
      <c r="F62" s="161">
        <v>20</v>
      </c>
      <c r="G62" s="543">
        <v>15.349</v>
      </c>
      <c r="H62" s="161">
        <v>10</v>
      </c>
      <c r="I62" s="243">
        <v>5.24</v>
      </c>
      <c r="J62" s="544">
        <v>23</v>
      </c>
      <c r="K62" s="545">
        <v>20.836</v>
      </c>
      <c r="L62" s="544">
        <v>8</v>
      </c>
      <c r="M62" s="546">
        <v>2.26</v>
      </c>
      <c r="N62" s="161">
        <v>36</v>
      </c>
      <c r="O62" s="543">
        <v>22.809</v>
      </c>
      <c r="P62" s="161">
        <v>11</v>
      </c>
      <c r="Q62" s="243">
        <v>11.341000000000001</v>
      </c>
      <c r="R62" s="544">
        <v>33</v>
      </c>
      <c r="S62" s="545">
        <v>27.44</v>
      </c>
      <c r="T62" s="544">
        <v>10</v>
      </c>
      <c r="U62" s="546">
        <v>6.106</v>
      </c>
    </row>
    <row r="63" spans="1:21" ht="15">
      <c r="A63" s="225" t="s">
        <v>566</v>
      </c>
      <c r="B63" s="161">
        <v>0</v>
      </c>
      <c r="C63" s="161">
        <v>0</v>
      </c>
      <c r="D63" s="161">
        <v>2</v>
      </c>
      <c r="E63" s="243">
        <v>1.948</v>
      </c>
      <c r="F63" s="161">
        <v>1</v>
      </c>
      <c r="G63" s="543">
        <v>0.176</v>
      </c>
      <c r="H63" s="161" t="s">
        <v>421</v>
      </c>
      <c r="I63" s="243" t="s">
        <v>421</v>
      </c>
      <c r="J63" s="544" t="s">
        <v>421</v>
      </c>
      <c r="K63" s="545" t="s">
        <v>421</v>
      </c>
      <c r="L63" s="544" t="s">
        <v>421</v>
      </c>
      <c r="M63" s="546" t="s">
        <v>421</v>
      </c>
      <c r="N63" s="161" t="s">
        <v>421</v>
      </c>
      <c r="O63" s="543" t="s">
        <v>421</v>
      </c>
      <c r="P63" s="161" t="s">
        <v>421</v>
      </c>
      <c r="Q63" s="243" t="s">
        <v>421</v>
      </c>
      <c r="R63" s="544" t="s">
        <v>421</v>
      </c>
      <c r="S63" s="545" t="s">
        <v>421</v>
      </c>
      <c r="T63" s="544" t="s">
        <v>421</v>
      </c>
      <c r="U63" s="546" t="s">
        <v>421</v>
      </c>
    </row>
    <row r="64" spans="1:21" ht="15">
      <c r="A64" s="225" t="s">
        <v>567</v>
      </c>
      <c r="B64" s="161">
        <v>3</v>
      </c>
      <c r="C64" s="543">
        <v>1.512</v>
      </c>
      <c r="D64" s="161">
        <v>6</v>
      </c>
      <c r="E64" s="243">
        <v>3.049</v>
      </c>
      <c r="F64" s="161" t="s">
        <v>421</v>
      </c>
      <c r="G64" s="543" t="s">
        <v>421</v>
      </c>
      <c r="H64" s="161">
        <v>1</v>
      </c>
      <c r="I64" s="243">
        <v>0.085</v>
      </c>
      <c r="J64" s="544">
        <v>2</v>
      </c>
      <c r="K64" s="545">
        <v>2.717</v>
      </c>
      <c r="L64" s="544">
        <v>1</v>
      </c>
      <c r="M64" s="546">
        <v>0.025</v>
      </c>
      <c r="N64" s="161">
        <v>6</v>
      </c>
      <c r="O64" s="543">
        <v>1.29</v>
      </c>
      <c r="P64" s="161">
        <v>3</v>
      </c>
      <c r="Q64" s="243">
        <v>0.73</v>
      </c>
      <c r="R64" s="544">
        <v>1</v>
      </c>
      <c r="S64" s="545">
        <v>0.645</v>
      </c>
      <c r="T64" s="544">
        <v>2</v>
      </c>
      <c r="U64" s="546">
        <v>0.904</v>
      </c>
    </row>
    <row r="65" spans="1:21" ht="15">
      <c r="A65" s="225" t="s">
        <v>568</v>
      </c>
      <c r="B65" s="161">
        <v>9</v>
      </c>
      <c r="C65" s="543">
        <v>12.753</v>
      </c>
      <c r="D65" s="161">
        <v>4</v>
      </c>
      <c r="E65" s="243">
        <v>1.48</v>
      </c>
      <c r="F65" s="161">
        <v>6</v>
      </c>
      <c r="G65" s="543">
        <v>9.855</v>
      </c>
      <c r="H65" s="161">
        <v>4</v>
      </c>
      <c r="I65" s="243">
        <v>3.507</v>
      </c>
      <c r="J65" s="544">
        <v>8</v>
      </c>
      <c r="K65" s="545">
        <v>13.93</v>
      </c>
      <c r="L65" s="544">
        <v>2</v>
      </c>
      <c r="M65" s="546">
        <v>0.032</v>
      </c>
      <c r="N65" s="161">
        <v>7</v>
      </c>
      <c r="O65" s="543">
        <v>6.431</v>
      </c>
      <c r="P65" s="161">
        <v>1</v>
      </c>
      <c r="Q65" s="243">
        <v>1.922</v>
      </c>
      <c r="R65" s="544">
        <v>4</v>
      </c>
      <c r="S65" s="545">
        <v>3.734</v>
      </c>
      <c r="T65" s="544">
        <v>3</v>
      </c>
      <c r="U65" s="546">
        <v>3.3</v>
      </c>
    </row>
    <row r="66" spans="1:21" ht="15">
      <c r="A66" s="225" t="s">
        <v>569</v>
      </c>
      <c r="B66" s="161">
        <v>14</v>
      </c>
      <c r="C66" s="543">
        <v>1.492</v>
      </c>
      <c r="D66" s="161">
        <v>0</v>
      </c>
      <c r="E66" s="229">
        <v>0</v>
      </c>
      <c r="F66" s="161">
        <v>6</v>
      </c>
      <c r="G66" s="543">
        <v>0.231</v>
      </c>
      <c r="H66" s="161" t="s">
        <v>421</v>
      </c>
      <c r="I66" s="243" t="s">
        <v>421</v>
      </c>
      <c r="J66" s="544">
        <v>6</v>
      </c>
      <c r="K66" s="545">
        <v>0.37</v>
      </c>
      <c r="L66" s="544" t="s">
        <v>421</v>
      </c>
      <c r="M66" s="546" t="s">
        <v>421</v>
      </c>
      <c r="N66" s="161">
        <v>10</v>
      </c>
      <c r="O66" s="543">
        <v>0.486</v>
      </c>
      <c r="P66" s="161" t="s">
        <v>421</v>
      </c>
      <c r="Q66" s="243" t="s">
        <v>421</v>
      </c>
      <c r="R66" s="544">
        <v>13</v>
      </c>
      <c r="S66" s="545">
        <v>0.818</v>
      </c>
      <c r="T66" s="544" t="s">
        <v>421</v>
      </c>
      <c r="U66" s="546" t="s">
        <v>421</v>
      </c>
    </row>
    <row r="67" spans="1:21" ht="15">
      <c r="A67" s="225" t="s">
        <v>570</v>
      </c>
      <c r="B67" s="161">
        <v>10</v>
      </c>
      <c r="C67" s="543">
        <v>4.046</v>
      </c>
      <c r="D67" s="161">
        <v>5</v>
      </c>
      <c r="E67" s="243">
        <v>1.51</v>
      </c>
      <c r="F67" s="161">
        <v>3</v>
      </c>
      <c r="G67" s="543">
        <v>0.514</v>
      </c>
      <c r="H67" s="161">
        <v>5</v>
      </c>
      <c r="I67" s="243">
        <v>1.648</v>
      </c>
      <c r="J67" s="544">
        <v>5</v>
      </c>
      <c r="K67" s="545">
        <v>3.173</v>
      </c>
      <c r="L67" s="544">
        <v>2</v>
      </c>
      <c r="M67" s="546">
        <v>0.533</v>
      </c>
      <c r="N67" s="161">
        <v>9</v>
      </c>
      <c r="O67" s="543">
        <v>7.668</v>
      </c>
      <c r="P67" s="161">
        <v>4</v>
      </c>
      <c r="Q67" s="243">
        <v>4.243</v>
      </c>
      <c r="R67" s="544">
        <v>14</v>
      </c>
      <c r="S67" s="545">
        <v>21.556</v>
      </c>
      <c r="T67" s="544">
        <v>4</v>
      </c>
      <c r="U67" s="546">
        <v>1.252</v>
      </c>
    </row>
    <row r="68" spans="1:21" ht="45">
      <c r="A68" s="193" t="s">
        <v>502</v>
      </c>
      <c r="B68" s="161">
        <v>3</v>
      </c>
      <c r="C68" s="543">
        <v>6.303</v>
      </c>
      <c r="D68" s="161">
        <v>3</v>
      </c>
      <c r="E68" s="243">
        <v>1.346</v>
      </c>
      <c r="F68" s="161">
        <v>4</v>
      </c>
      <c r="G68" s="543">
        <v>4.573</v>
      </c>
      <c r="H68" s="161" t="s">
        <v>421</v>
      </c>
      <c r="I68" s="243" t="s">
        <v>421</v>
      </c>
      <c r="J68" s="544">
        <v>1</v>
      </c>
      <c r="K68" s="545">
        <v>0.622</v>
      </c>
      <c r="L68" s="544">
        <v>3</v>
      </c>
      <c r="M68" s="546">
        <v>1.67</v>
      </c>
      <c r="N68" s="161">
        <v>3</v>
      </c>
      <c r="O68" s="543">
        <v>5.948</v>
      </c>
      <c r="P68" s="161">
        <v>3</v>
      </c>
      <c r="Q68" s="243">
        <v>4.446</v>
      </c>
      <c r="R68" s="544" t="s">
        <v>421</v>
      </c>
      <c r="S68" s="545" t="s">
        <v>421</v>
      </c>
      <c r="T68" s="544" t="s">
        <v>421</v>
      </c>
      <c r="U68" s="546" t="s">
        <v>421</v>
      </c>
    </row>
    <row r="69" spans="1:21" ht="15">
      <c r="A69" s="225" t="s">
        <v>571</v>
      </c>
      <c r="B69" s="161">
        <v>0</v>
      </c>
      <c r="C69" s="161">
        <v>0</v>
      </c>
      <c r="D69" s="161">
        <v>0</v>
      </c>
      <c r="E69" s="229">
        <v>0</v>
      </c>
      <c r="F69" s="161" t="s">
        <v>421</v>
      </c>
      <c r="G69" s="543" t="s">
        <v>421</v>
      </c>
      <c r="H69" s="161" t="s">
        <v>421</v>
      </c>
      <c r="I69" s="243" t="s">
        <v>421</v>
      </c>
      <c r="J69" s="544">
        <v>1</v>
      </c>
      <c r="K69" s="545">
        <v>0.024</v>
      </c>
      <c r="L69" s="544" t="s">
        <v>421</v>
      </c>
      <c r="M69" s="546" t="s">
        <v>421</v>
      </c>
      <c r="N69" s="161">
        <v>1</v>
      </c>
      <c r="O69" s="543">
        <v>0.986</v>
      </c>
      <c r="P69" s="161" t="s">
        <v>421</v>
      </c>
      <c r="Q69" s="243" t="s">
        <v>421</v>
      </c>
      <c r="R69" s="544">
        <v>1</v>
      </c>
      <c r="S69" s="545">
        <v>0.687</v>
      </c>
      <c r="T69" s="544">
        <v>1</v>
      </c>
      <c r="U69" s="546">
        <v>0.65</v>
      </c>
    </row>
    <row r="70" spans="1:21" ht="21" customHeight="1">
      <c r="A70" s="533" t="s">
        <v>481</v>
      </c>
      <c r="B70" s="161"/>
      <c r="C70" s="543"/>
      <c r="D70" s="161"/>
      <c r="E70" s="243"/>
      <c r="F70" s="161"/>
      <c r="G70" s="543"/>
      <c r="H70" s="161"/>
      <c r="I70" s="243"/>
      <c r="J70" s="544"/>
      <c r="K70" s="545"/>
      <c r="L70" s="544"/>
      <c r="M70" s="546"/>
      <c r="N70" s="161"/>
      <c r="O70" s="543"/>
      <c r="P70" s="161"/>
      <c r="Q70" s="243"/>
      <c r="R70" s="544"/>
      <c r="S70" s="545"/>
      <c r="T70" s="544"/>
      <c r="U70" s="546"/>
    </row>
    <row r="71" spans="1:21" ht="15">
      <c r="A71" s="224" t="s">
        <v>458</v>
      </c>
      <c r="B71" s="161">
        <v>94</v>
      </c>
      <c r="C71" s="543">
        <v>183.942</v>
      </c>
      <c r="D71" s="161">
        <v>36</v>
      </c>
      <c r="E71" s="243">
        <v>15.703</v>
      </c>
      <c r="F71" s="161">
        <v>113</v>
      </c>
      <c r="G71" s="543">
        <v>253.317</v>
      </c>
      <c r="H71" s="161">
        <v>34</v>
      </c>
      <c r="I71" s="243">
        <v>26.675</v>
      </c>
      <c r="J71" s="544">
        <v>128</v>
      </c>
      <c r="K71" s="545">
        <v>206.242</v>
      </c>
      <c r="L71" s="544">
        <v>31</v>
      </c>
      <c r="M71" s="546">
        <v>42.401</v>
      </c>
      <c r="N71" s="161">
        <v>150</v>
      </c>
      <c r="O71" s="543">
        <v>255.64799999999997</v>
      </c>
      <c r="P71" s="161">
        <v>48</v>
      </c>
      <c r="Q71" s="243">
        <v>41.149</v>
      </c>
      <c r="R71" s="544">
        <v>111</v>
      </c>
      <c r="S71" s="545">
        <v>259.278</v>
      </c>
      <c r="T71" s="544">
        <v>45</v>
      </c>
      <c r="U71" s="546">
        <v>33.455</v>
      </c>
    </row>
    <row r="72" spans="1:21" ht="15">
      <c r="A72" s="225" t="s">
        <v>566</v>
      </c>
      <c r="B72" s="161">
        <v>1</v>
      </c>
      <c r="C72" s="543">
        <v>7.182</v>
      </c>
      <c r="D72" s="161">
        <v>1</v>
      </c>
      <c r="E72" s="243">
        <v>0.092</v>
      </c>
      <c r="F72" s="161">
        <v>2</v>
      </c>
      <c r="G72" s="543">
        <v>23.27</v>
      </c>
      <c r="H72" s="161">
        <v>2</v>
      </c>
      <c r="I72" s="243">
        <v>7.463</v>
      </c>
      <c r="J72" s="544">
        <v>1</v>
      </c>
      <c r="K72" s="545">
        <v>0.321</v>
      </c>
      <c r="L72" s="544">
        <v>1</v>
      </c>
      <c r="M72" s="546">
        <v>1.168</v>
      </c>
      <c r="N72" s="161">
        <v>2</v>
      </c>
      <c r="O72" s="543">
        <v>2.21</v>
      </c>
      <c r="P72" s="161" t="s">
        <v>421</v>
      </c>
      <c r="Q72" s="243" t="s">
        <v>421</v>
      </c>
      <c r="R72" s="544">
        <v>2</v>
      </c>
      <c r="S72" s="545">
        <v>6.891</v>
      </c>
      <c r="T72" s="544" t="s">
        <v>421</v>
      </c>
      <c r="U72" s="546" t="s">
        <v>421</v>
      </c>
    </row>
    <row r="73" spans="1:21" ht="15">
      <c r="A73" s="225" t="s">
        <v>567</v>
      </c>
      <c r="B73" s="161">
        <v>5</v>
      </c>
      <c r="C73" s="543">
        <v>28.084</v>
      </c>
      <c r="D73" s="161">
        <v>4</v>
      </c>
      <c r="E73" s="243">
        <v>2.349</v>
      </c>
      <c r="F73" s="161">
        <v>5</v>
      </c>
      <c r="G73" s="543">
        <v>18.44</v>
      </c>
      <c r="H73" s="161">
        <v>6</v>
      </c>
      <c r="I73" s="243">
        <v>1.601</v>
      </c>
      <c r="J73" s="544">
        <v>7</v>
      </c>
      <c r="K73" s="545">
        <v>17.033</v>
      </c>
      <c r="L73" s="544" t="s">
        <v>421</v>
      </c>
      <c r="M73" s="546" t="s">
        <v>421</v>
      </c>
      <c r="N73" s="161">
        <v>10</v>
      </c>
      <c r="O73" s="543">
        <v>24.135</v>
      </c>
      <c r="P73" s="161">
        <v>5</v>
      </c>
      <c r="Q73" s="243">
        <v>1.224</v>
      </c>
      <c r="R73" s="544">
        <v>6</v>
      </c>
      <c r="S73" s="545">
        <v>54.391</v>
      </c>
      <c r="T73" s="544">
        <v>6</v>
      </c>
      <c r="U73" s="546">
        <v>2.938</v>
      </c>
    </row>
    <row r="74" spans="1:21" ht="15">
      <c r="A74" s="225" t="s">
        <v>568</v>
      </c>
      <c r="B74" s="161">
        <v>35</v>
      </c>
      <c r="C74" s="543">
        <v>34.415</v>
      </c>
      <c r="D74" s="161">
        <v>10</v>
      </c>
      <c r="E74" s="243">
        <v>3.695</v>
      </c>
      <c r="F74" s="161">
        <v>40</v>
      </c>
      <c r="G74" s="543">
        <v>25.255</v>
      </c>
      <c r="H74" s="161">
        <v>16</v>
      </c>
      <c r="I74" s="243">
        <v>4.756</v>
      </c>
      <c r="J74" s="544">
        <v>55</v>
      </c>
      <c r="K74" s="545">
        <v>57.171</v>
      </c>
      <c r="L74" s="544">
        <v>8</v>
      </c>
      <c r="M74" s="546">
        <v>3.152</v>
      </c>
      <c r="N74" s="161">
        <v>47</v>
      </c>
      <c r="O74" s="543">
        <v>117.435</v>
      </c>
      <c r="P74" s="161">
        <v>12</v>
      </c>
      <c r="Q74" s="243">
        <v>3.679</v>
      </c>
      <c r="R74" s="544">
        <v>34</v>
      </c>
      <c r="S74" s="545">
        <v>19.588</v>
      </c>
      <c r="T74" s="544">
        <v>16</v>
      </c>
      <c r="U74" s="546">
        <v>7.139</v>
      </c>
    </row>
    <row r="75" spans="1:21" ht="15">
      <c r="A75" s="225" t="s">
        <v>569</v>
      </c>
      <c r="B75" s="161">
        <v>12</v>
      </c>
      <c r="C75" s="543">
        <v>10.003</v>
      </c>
      <c r="D75" s="161">
        <v>2</v>
      </c>
      <c r="E75" s="243">
        <v>1.426</v>
      </c>
      <c r="F75" s="161">
        <v>21</v>
      </c>
      <c r="G75" s="543">
        <v>1.508</v>
      </c>
      <c r="H75" s="161" t="s">
        <v>421</v>
      </c>
      <c r="I75" s="243" t="s">
        <v>421</v>
      </c>
      <c r="J75" s="544">
        <v>24</v>
      </c>
      <c r="K75" s="545">
        <v>1.593</v>
      </c>
      <c r="L75" s="544">
        <v>1</v>
      </c>
      <c r="M75" s="546">
        <v>0.069</v>
      </c>
      <c r="N75" s="161">
        <v>30</v>
      </c>
      <c r="O75" s="543">
        <v>2.111</v>
      </c>
      <c r="P75" s="161">
        <v>5</v>
      </c>
      <c r="Q75" s="243">
        <v>0.498</v>
      </c>
      <c r="R75" s="544">
        <v>26</v>
      </c>
      <c r="S75" s="545">
        <v>103.864</v>
      </c>
      <c r="T75" s="544" t="s">
        <v>421</v>
      </c>
      <c r="U75" s="546" t="s">
        <v>421</v>
      </c>
    </row>
    <row r="76" spans="1:21" ht="15">
      <c r="A76" s="225" t="s">
        <v>570</v>
      </c>
      <c r="B76" s="161">
        <v>30</v>
      </c>
      <c r="C76" s="543">
        <v>86.007</v>
      </c>
      <c r="D76" s="161">
        <v>13</v>
      </c>
      <c r="E76" s="243">
        <v>6.977</v>
      </c>
      <c r="F76" s="161">
        <v>33</v>
      </c>
      <c r="G76" s="543">
        <v>56.094</v>
      </c>
      <c r="H76" s="161">
        <v>5</v>
      </c>
      <c r="I76" s="243">
        <v>12.348</v>
      </c>
      <c r="J76" s="544">
        <v>28</v>
      </c>
      <c r="K76" s="545">
        <v>73.975</v>
      </c>
      <c r="L76" s="544">
        <v>12</v>
      </c>
      <c r="M76" s="546">
        <v>29.883</v>
      </c>
      <c r="N76" s="161">
        <v>43</v>
      </c>
      <c r="O76" s="543">
        <v>71.122</v>
      </c>
      <c r="P76" s="161">
        <v>17</v>
      </c>
      <c r="Q76" s="243">
        <v>23.461</v>
      </c>
      <c r="R76" s="544">
        <v>24</v>
      </c>
      <c r="S76" s="545">
        <v>64.439</v>
      </c>
      <c r="T76" s="544">
        <v>14</v>
      </c>
      <c r="U76" s="546">
        <v>19.319</v>
      </c>
    </row>
    <row r="77" spans="1:21" ht="45">
      <c r="A77" s="193" t="s">
        <v>502</v>
      </c>
      <c r="B77" s="161">
        <v>9</v>
      </c>
      <c r="C77" s="543">
        <v>16.464</v>
      </c>
      <c r="D77" s="161">
        <v>5</v>
      </c>
      <c r="E77" s="243">
        <v>1.146</v>
      </c>
      <c r="F77" s="161">
        <v>10</v>
      </c>
      <c r="G77" s="543">
        <v>128.094</v>
      </c>
      <c r="H77" s="161">
        <v>4</v>
      </c>
      <c r="I77" s="243">
        <v>0.46</v>
      </c>
      <c r="J77" s="544">
        <v>8</v>
      </c>
      <c r="K77" s="545">
        <v>55.094</v>
      </c>
      <c r="L77" s="544">
        <v>8</v>
      </c>
      <c r="M77" s="546">
        <v>6.096</v>
      </c>
      <c r="N77" s="161">
        <v>8</v>
      </c>
      <c r="O77" s="543">
        <v>35.731</v>
      </c>
      <c r="P77" s="161">
        <v>9</v>
      </c>
      <c r="Q77" s="243">
        <v>12.287</v>
      </c>
      <c r="R77" s="544">
        <v>5</v>
      </c>
      <c r="S77" s="545">
        <v>4.302</v>
      </c>
      <c r="T77" s="544">
        <v>7</v>
      </c>
      <c r="U77" s="546">
        <v>3.922</v>
      </c>
    </row>
    <row r="78" spans="1:21" ht="15">
      <c r="A78" s="225" t="s">
        <v>571</v>
      </c>
      <c r="B78" s="161">
        <v>2</v>
      </c>
      <c r="C78" s="543">
        <v>1.787</v>
      </c>
      <c r="D78" s="161">
        <v>1</v>
      </c>
      <c r="E78" s="243">
        <v>0.018</v>
      </c>
      <c r="F78" s="161">
        <v>2</v>
      </c>
      <c r="G78" s="543">
        <v>0.656</v>
      </c>
      <c r="H78" s="161">
        <v>1</v>
      </c>
      <c r="I78" s="243">
        <v>0.047</v>
      </c>
      <c r="J78" s="544">
        <v>5</v>
      </c>
      <c r="K78" s="545">
        <v>1.055</v>
      </c>
      <c r="L78" s="544">
        <v>1</v>
      </c>
      <c r="M78" s="546">
        <v>2.033</v>
      </c>
      <c r="N78" s="161">
        <v>10</v>
      </c>
      <c r="O78" s="543">
        <v>2.904</v>
      </c>
      <c r="P78" s="161" t="s">
        <v>421</v>
      </c>
      <c r="Q78" s="243" t="s">
        <v>421</v>
      </c>
      <c r="R78" s="544">
        <v>14</v>
      </c>
      <c r="S78" s="545">
        <v>5.803</v>
      </c>
      <c r="T78" s="544">
        <v>2</v>
      </c>
      <c r="U78" s="546">
        <v>0.137</v>
      </c>
    </row>
    <row r="79" spans="1:21" ht="21" customHeight="1">
      <c r="A79" s="533" t="s">
        <v>482</v>
      </c>
      <c r="B79" s="161"/>
      <c r="C79" s="543"/>
      <c r="D79" s="161"/>
      <c r="E79" s="243"/>
      <c r="F79" s="161"/>
      <c r="G79" s="543"/>
      <c r="H79" s="161"/>
      <c r="I79" s="243"/>
      <c r="J79" s="544"/>
      <c r="K79" s="545"/>
      <c r="L79" s="544"/>
      <c r="M79" s="546"/>
      <c r="N79" s="161"/>
      <c r="O79" s="543"/>
      <c r="P79" s="161"/>
      <c r="Q79" s="243"/>
      <c r="R79" s="544"/>
      <c r="S79" s="545"/>
      <c r="T79" s="544"/>
      <c r="U79" s="546"/>
    </row>
    <row r="80" spans="1:21" ht="15">
      <c r="A80" s="224" t="s">
        <v>458</v>
      </c>
      <c r="B80" s="161">
        <v>128</v>
      </c>
      <c r="C80" s="543">
        <v>213.24</v>
      </c>
      <c r="D80" s="161">
        <v>45</v>
      </c>
      <c r="E80" s="243">
        <v>46.106</v>
      </c>
      <c r="F80" s="161">
        <v>112</v>
      </c>
      <c r="G80" s="543">
        <v>353.014</v>
      </c>
      <c r="H80" s="161">
        <v>41</v>
      </c>
      <c r="I80" s="243">
        <v>16.958</v>
      </c>
      <c r="J80" s="544">
        <v>145</v>
      </c>
      <c r="K80" s="545">
        <v>404.648</v>
      </c>
      <c r="L80" s="544">
        <v>48</v>
      </c>
      <c r="M80" s="546">
        <v>55.239</v>
      </c>
      <c r="N80" s="161">
        <v>97</v>
      </c>
      <c r="O80" s="543">
        <v>233.28699999999998</v>
      </c>
      <c r="P80" s="161">
        <v>28</v>
      </c>
      <c r="Q80" s="243">
        <v>17.692</v>
      </c>
      <c r="R80" s="544">
        <v>117</v>
      </c>
      <c r="S80" s="545">
        <v>245.84099999999998</v>
      </c>
      <c r="T80" s="544">
        <v>43</v>
      </c>
      <c r="U80" s="546">
        <v>29.012999999999998</v>
      </c>
    </row>
    <row r="81" spans="1:21" ht="15">
      <c r="A81" s="225" t="s">
        <v>566</v>
      </c>
      <c r="B81" s="161">
        <v>4</v>
      </c>
      <c r="C81" s="543">
        <v>1.5</v>
      </c>
      <c r="D81" s="161">
        <v>3</v>
      </c>
      <c r="E81" s="243">
        <v>0.458</v>
      </c>
      <c r="F81" s="161">
        <v>2</v>
      </c>
      <c r="G81" s="543">
        <v>5.177</v>
      </c>
      <c r="H81" s="161" t="s">
        <v>421</v>
      </c>
      <c r="I81" s="243" t="s">
        <v>421</v>
      </c>
      <c r="J81" s="544">
        <v>3</v>
      </c>
      <c r="K81" s="545">
        <v>22.12</v>
      </c>
      <c r="L81" s="544">
        <v>5</v>
      </c>
      <c r="M81" s="546">
        <v>2.259</v>
      </c>
      <c r="N81" s="161">
        <v>4</v>
      </c>
      <c r="O81" s="543">
        <v>35.304</v>
      </c>
      <c r="P81" s="161">
        <v>6</v>
      </c>
      <c r="Q81" s="243">
        <v>3.867</v>
      </c>
      <c r="R81" s="544">
        <v>1</v>
      </c>
      <c r="S81" s="545">
        <v>1.367</v>
      </c>
      <c r="T81" s="544">
        <v>3</v>
      </c>
      <c r="U81" s="546">
        <v>1.176</v>
      </c>
    </row>
    <row r="82" spans="1:21" ht="15">
      <c r="A82" s="225" t="s">
        <v>567</v>
      </c>
      <c r="B82" s="161">
        <v>15</v>
      </c>
      <c r="C82" s="543">
        <v>75.317</v>
      </c>
      <c r="D82" s="161">
        <v>3</v>
      </c>
      <c r="E82" s="243">
        <v>4.461</v>
      </c>
      <c r="F82" s="161">
        <v>9</v>
      </c>
      <c r="G82" s="543">
        <v>60.793</v>
      </c>
      <c r="H82" s="161">
        <v>5</v>
      </c>
      <c r="I82" s="243">
        <v>1.591</v>
      </c>
      <c r="J82" s="544">
        <v>20</v>
      </c>
      <c r="K82" s="545">
        <v>145.864</v>
      </c>
      <c r="L82" s="544">
        <v>5</v>
      </c>
      <c r="M82" s="546">
        <v>2.631</v>
      </c>
      <c r="N82" s="161">
        <v>11</v>
      </c>
      <c r="O82" s="543">
        <v>80.244</v>
      </c>
      <c r="P82" s="161">
        <v>5</v>
      </c>
      <c r="Q82" s="243">
        <v>3.956</v>
      </c>
      <c r="R82" s="544">
        <v>18</v>
      </c>
      <c r="S82" s="545">
        <v>127.363</v>
      </c>
      <c r="T82" s="544">
        <v>7</v>
      </c>
      <c r="U82" s="546">
        <v>2.546</v>
      </c>
    </row>
    <row r="83" spans="1:21" ht="15">
      <c r="A83" s="225" t="s">
        <v>568</v>
      </c>
      <c r="B83" s="161">
        <v>35</v>
      </c>
      <c r="C83" s="543">
        <v>34.346</v>
      </c>
      <c r="D83" s="161">
        <v>14</v>
      </c>
      <c r="E83" s="243">
        <v>12.438</v>
      </c>
      <c r="F83" s="161">
        <v>32</v>
      </c>
      <c r="G83" s="543">
        <v>217.465</v>
      </c>
      <c r="H83" s="161">
        <v>15</v>
      </c>
      <c r="I83" s="243">
        <v>6.086</v>
      </c>
      <c r="J83" s="544">
        <v>35</v>
      </c>
      <c r="K83" s="545">
        <v>27.372</v>
      </c>
      <c r="L83" s="544">
        <v>14</v>
      </c>
      <c r="M83" s="546">
        <v>2.518</v>
      </c>
      <c r="N83" s="161">
        <v>23</v>
      </c>
      <c r="O83" s="543">
        <v>49.028</v>
      </c>
      <c r="P83" s="161">
        <v>5</v>
      </c>
      <c r="Q83" s="243">
        <v>2.274</v>
      </c>
      <c r="R83" s="544">
        <v>33</v>
      </c>
      <c r="S83" s="545">
        <v>65.569</v>
      </c>
      <c r="T83" s="544">
        <v>8</v>
      </c>
      <c r="U83" s="546">
        <v>8.224</v>
      </c>
    </row>
    <row r="84" spans="1:21" ht="15">
      <c r="A84" s="225" t="s">
        <v>569</v>
      </c>
      <c r="B84" s="161">
        <v>36</v>
      </c>
      <c r="C84" s="543">
        <v>20.403</v>
      </c>
      <c r="D84" s="161">
        <v>3</v>
      </c>
      <c r="E84" s="243">
        <v>0.302</v>
      </c>
      <c r="F84" s="161">
        <v>37</v>
      </c>
      <c r="G84" s="543">
        <v>1.493</v>
      </c>
      <c r="H84" s="161">
        <v>1</v>
      </c>
      <c r="I84" s="243">
        <v>0.015</v>
      </c>
      <c r="J84" s="544">
        <v>35</v>
      </c>
      <c r="K84" s="545">
        <v>19.203</v>
      </c>
      <c r="L84" s="544">
        <v>4</v>
      </c>
      <c r="M84" s="546">
        <v>5.587</v>
      </c>
      <c r="N84" s="161">
        <v>35</v>
      </c>
      <c r="O84" s="543">
        <v>3.022</v>
      </c>
      <c r="P84" s="161">
        <v>1</v>
      </c>
      <c r="Q84" s="243">
        <v>0.02</v>
      </c>
      <c r="R84" s="544">
        <v>21</v>
      </c>
      <c r="S84" s="545">
        <v>15.231</v>
      </c>
      <c r="T84" s="544">
        <v>2</v>
      </c>
      <c r="U84" s="546">
        <v>0.093</v>
      </c>
    </row>
    <row r="85" spans="1:21" ht="15">
      <c r="A85" s="225" t="s">
        <v>570</v>
      </c>
      <c r="B85" s="161">
        <v>21</v>
      </c>
      <c r="C85" s="543">
        <v>37.835</v>
      </c>
      <c r="D85" s="161">
        <v>8</v>
      </c>
      <c r="E85" s="243">
        <v>13.678</v>
      </c>
      <c r="F85" s="161">
        <v>13</v>
      </c>
      <c r="G85" s="543">
        <v>18.509</v>
      </c>
      <c r="H85" s="161">
        <v>8</v>
      </c>
      <c r="I85" s="243">
        <v>2.386</v>
      </c>
      <c r="J85" s="544">
        <v>29</v>
      </c>
      <c r="K85" s="545">
        <v>21.603</v>
      </c>
      <c r="L85" s="544">
        <v>6</v>
      </c>
      <c r="M85" s="546">
        <v>32.525</v>
      </c>
      <c r="N85" s="161">
        <v>13</v>
      </c>
      <c r="O85" s="543">
        <v>38.034</v>
      </c>
      <c r="P85" s="161">
        <v>4</v>
      </c>
      <c r="Q85" s="243">
        <v>4.747</v>
      </c>
      <c r="R85" s="544">
        <v>25</v>
      </c>
      <c r="S85" s="545">
        <v>17.41</v>
      </c>
      <c r="T85" s="544">
        <v>10</v>
      </c>
      <c r="U85" s="546">
        <v>12.235</v>
      </c>
    </row>
    <row r="86" spans="1:21" ht="45">
      <c r="A86" s="193" t="s">
        <v>502</v>
      </c>
      <c r="B86" s="161">
        <v>14</v>
      </c>
      <c r="C86" s="543">
        <v>43.105</v>
      </c>
      <c r="D86" s="161">
        <v>13</v>
      </c>
      <c r="E86" s="243">
        <v>14.528</v>
      </c>
      <c r="F86" s="161">
        <v>13</v>
      </c>
      <c r="G86" s="543">
        <v>48.953</v>
      </c>
      <c r="H86" s="161">
        <v>9</v>
      </c>
      <c r="I86" s="243">
        <v>6.148</v>
      </c>
      <c r="J86" s="544">
        <v>19</v>
      </c>
      <c r="K86" s="545">
        <v>168.389</v>
      </c>
      <c r="L86" s="544">
        <v>14</v>
      </c>
      <c r="M86" s="546">
        <v>9.719</v>
      </c>
      <c r="N86" s="161">
        <v>9</v>
      </c>
      <c r="O86" s="543">
        <v>24.003</v>
      </c>
      <c r="P86" s="161">
        <v>5</v>
      </c>
      <c r="Q86" s="243">
        <v>2.295</v>
      </c>
      <c r="R86" s="544">
        <v>14</v>
      </c>
      <c r="S86" s="545">
        <v>12.393</v>
      </c>
      <c r="T86" s="544">
        <v>12</v>
      </c>
      <c r="U86" s="546">
        <v>4.696</v>
      </c>
    </row>
    <row r="87" spans="1:21" ht="15">
      <c r="A87" s="225" t="s">
        <v>571</v>
      </c>
      <c r="B87" s="161">
        <v>3</v>
      </c>
      <c r="C87" s="543">
        <v>0.734</v>
      </c>
      <c r="D87" s="161">
        <v>1</v>
      </c>
      <c r="E87" s="243">
        <v>0.241</v>
      </c>
      <c r="F87" s="161">
        <v>6</v>
      </c>
      <c r="G87" s="543">
        <v>0.624</v>
      </c>
      <c r="H87" s="161">
        <v>3</v>
      </c>
      <c r="I87" s="243">
        <v>0.732</v>
      </c>
      <c r="J87" s="544">
        <v>4</v>
      </c>
      <c r="K87" s="545">
        <v>0.097</v>
      </c>
      <c r="L87" s="544" t="s">
        <v>421</v>
      </c>
      <c r="M87" s="546" t="s">
        <v>421</v>
      </c>
      <c r="N87" s="161">
        <v>2</v>
      </c>
      <c r="O87" s="543">
        <v>3.652</v>
      </c>
      <c r="P87" s="161">
        <v>2</v>
      </c>
      <c r="Q87" s="243">
        <v>0.533</v>
      </c>
      <c r="R87" s="544">
        <v>5</v>
      </c>
      <c r="S87" s="545">
        <v>6.508</v>
      </c>
      <c r="T87" s="544">
        <v>1</v>
      </c>
      <c r="U87" s="546">
        <v>0.043</v>
      </c>
    </row>
    <row r="88" spans="1:21" ht="21" customHeight="1">
      <c r="A88" s="533" t="s">
        <v>483</v>
      </c>
      <c r="B88" s="161"/>
      <c r="C88" s="543"/>
      <c r="D88" s="161"/>
      <c r="E88" s="243"/>
      <c r="F88" s="161"/>
      <c r="G88" s="543"/>
      <c r="H88" s="161"/>
      <c r="I88" s="243"/>
      <c r="J88" s="544"/>
      <c r="K88" s="545"/>
      <c r="L88" s="544"/>
      <c r="M88" s="546"/>
      <c r="N88" s="161"/>
      <c r="O88" s="543"/>
      <c r="P88" s="161"/>
      <c r="Q88" s="243"/>
      <c r="R88" s="544"/>
      <c r="S88" s="545"/>
      <c r="T88" s="544"/>
      <c r="U88" s="546"/>
    </row>
    <row r="89" spans="1:21" ht="15">
      <c r="A89" s="224" t="s">
        <v>458</v>
      </c>
      <c r="B89" s="161">
        <v>189</v>
      </c>
      <c r="C89" s="543">
        <v>379.597</v>
      </c>
      <c r="D89" s="161">
        <v>51</v>
      </c>
      <c r="E89" s="243">
        <v>77.831</v>
      </c>
      <c r="F89" s="161">
        <v>177</v>
      </c>
      <c r="G89" s="543">
        <v>371.206</v>
      </c>
      <c r="H89" s="161">
        <v>59</v>
      </c>
      <c r="I89" s="243">
        <v>71.161</v>
      </c>
      <c r="J89" s="544">
        <v>192</v>
      </c>
      <c r="K89" s="545">
        <v>548.492</v>
      </c>
      <c r="L89" s="544">
        <v>63</v>
      </c>
      <c r="M89" s="546">
        <v>78.285</v>
      </c>
      <c r="N89" s="161">
        <v>167</v>
      </c>
      <c r="O89" s="543">
        <v>480.66100000000006</v>
      </c>
      <c r="P89" s="161">
        <v>67</v>
      </c>
      <c r="Q89" s="243">
        <v>169.167</v>
      </c>
      <c r="R89" s="544">
        <v>179</v>
      </c>
      <c r="S89" s="545">
        <v>816.168</v>
      </c>
      <c r="T89" s="544">
        <v>53</v>
      </c>
      <c r="U89" s="546">
        <v>61.885999999999996</v>
      </c>
    </row>
    <row r="90" spans="1:21" ht="15">
      <c r="A90" s="225" t="s">
        <v>566</v>
      </c>
      <c r="B90" s="161">
        <v>2</v>
      </c>
      <c r="C90" s="543">
        <v>13.024</v>
      </c>
      <c r="D90" s="161">
        <v>0</v>
      </c>
      <c r="E90" s="229">
        <v>0</v>
      </c>
      <c r="F90" s="161">
        <v>3</v>
      </c>
      <c r="G90" s="543">
        <v>8.568</v>
      </c>
      <c r="H90" s="161">
        <v>2</v>
      </c>
      <c r="I90" s="243">
        <v>0.963</v>
      </c>
      <c r="J90" s="544">
        <v>5</v>
      </c>
      <c r="K90" s="545">
        <v>94.81</v>
      </c>
      <c r="L90" s="544">
        <v>1</v>
      </c>
      <c r="M90" s="546">
        <v>20.48</v>
      </c>
      <c r="N90" s="161">
        <v>3</v>
      </c>
      <c r="O90" s="543">
        <v>1.514</v>
      </c>
      <c r="P90" s="161">
        <v>5</v>
      </c>
      <c r="Q90" s="243">
        <v>2.408</v>
      </c>
      <c r="R90" s="544">
        <v>6</v>
      </c>
      <c r="S90" s="545">
        <v>50.468</v>
      </c>
      <c r="T90" s="544">
        <v>2</v>
      </c>
      <c r="U90" s="546">
        <v>1.337</v>
      </c>
    </row>
    <row r="91" spans="1:21" ht="15">
      <c r="A91" s="225" t="s">
        <v>567</v>
      </c>
      <c r="B91" s="161">
        <v>44</v>
      </c>
      <c r="C91" s="543">
        <v>240.22</v>
      </c>
      <c r="D91" s="161">
        <v>14</v>
      </c>
      <c r="E91" s="243">
        <v>31.472</v>
      </c>
      <c r="F91" s="161">
        <v>29</v>
      </c>
      <c r="G91" s="543">
        <v>196.72</v>
      </c>
      <c r="H91" s="161">
        <v>9</v>
      </c>
      <c r="I91" s="243">
        <v>14.631</v>
      </c>
      <c r="J91" s="544">
        <v>42</v>
      </c>
      <c r="K91" s="545">
        <v>248.525</v>
      </c>
      <c r="L91" s="544">
        <v>14</v>
      </c>
      <c r="M91" s="546">
        <v>9.804</v>
      </c>
      <c r="N91" s="161">
        <v>32</v>
      </c>
      <c r="O91" s="543">
        <v>178.183</v>
      </c>
      <c r="P91" s="161">
        <v>9</v>
      </c>
      <c r="Q91" s="243">
        <v>15.586</v>
      </c>
      <c r="R91" s="544">
        <v>34</v>
      </c>
      <c r="S91" s="545">
        <v>515.179</v>
      </c>
      <c r="T91" s="544">
        <v>7</v>
      </c>
      <c r="U91" s="546">
        <v>17.708</v>
      </c>
    </row>
    <row r="92" spans="1:21" ht="15">
      <c r="A92" s="225" t="s">
        <v>568</v>
      </c>
      <c r="B92" s="161">
        <v>39</v>
      </c>
      <c r="C92" s="543">
        <v>28.837</v>
      </c>
      <c r="D92" s="161">
        <v>15</v>
      </c>
      <c r="E92" s="243">
        <v>6.013</v>
      </c>
      <c r="F92" s="161">
        <v>50</v>
      </c>
      <c r="G92" s="543">
        <v>54.608</v>
      </c>
      <c r="H92" s="161">
        <v>21</v>
      </c>
      <c r="I92" s="243">
        <v>8.72</v>
      </c>
      <c r="J92" s="544">
        <v>74</v>
      </c>
      <c r="K92" s="545">
        <v>41.374</v>
      </c>
      <c r="L92" s="544">
        <v>24</v>
      </c>
      <c r="M92" s="546">
        <v>9.462</v>
      </c>
      <c r="N92" s="161">
        <v>51</v>
      </c>
      <c r="O92" s="543">
        <v>74.934</v>
      </c>
      <c r="P92" s="161">
        <v>20</v>
      </c>
      <c r="Q92" s="243">
        <v>29.269</v>
      </c>
      <c r="R92" s="544">
        <v>47</v>
      </c>
      <c r="S92" s="545">
        <v>87.621</v>
      </c>
      <c r="T92" s="544">
        <v>20</v>
      </c>
      <c r="U92" s="546">
        <v>21.514</v>
      </c>
    </row>
    <row r="93" spans="1:21" ht="15">
      <c r="A93" s="225" t="s">
        <v>569</v>
      </c>
      <c r="B93" s="161">
        <v>35</v>
      </c>
      <c r="C93" s="543">
        <v>3.686</v>
      </c>
      <c r="D93" s="161">
        <v>2</v>
      </c>
      <c r="E93" s="243">
        <v>10.793</v>
      </c>
      <c r="F93" s="161">
        <v>38</v>
      </c>
      <c r="G93" s="543">
        <v>12.536</v>
      </c>
      <c r="H93" s="161">
        <v>3</v>
      </c>
      <c r="I93" s="243">
        <v>0.98</v>
      </c>
      <c r="J93" s="544">
        <v>15</v>
      </c>
      <c r="K93" s="545">
        <v>4.689</v>
      </c>
      <c r="L93" s="544">
        <v>2</v>
      </c>
      <c r="M93" s="546">
        <v>0.064</v>
      </c>
      <c r="N93" s="161">
        <v>18</v>
      </c>
      <c r="O93" s="543">
        <v>27.573</v>
      </c>
      <c r="P93" s="161">
        <v>2</v>
      </c>
      <c r="Q93" s="243">
        <v>68.447</v>
      </c>
      <c r="R93" s="544">
        <v>27</v>
      </c>
      <c r="S93" s="545">
        <v>22.389</v>
      </c>
      <c r="T93" s="544">
        <v>2</v>
      </c>
      <c r="U93" s="546">
        <v>0.093</v>
      </c>
    </row>
    <row r="94" spans="1:21" ht="15">
      <c r="A94" s="225" t="s">
        <v>570</v>
      </c>
      <c r="B94" s="161">
        <v>41</v>
      </c>
      <c r="C94" s="543">
        <v>46.179</v>
      </c>
      <c r="D94" s="161">
        <v>11</v>
      </c>
      <c r="E94" s="243">
        <v>19.062</v>
      </c>
      <c r="F94" s="161">
        <v>37</v>
      </c>
      <c r="G94" s="543">
        <v>37.373</v>
      </c>
      <c r="H94" s="161">
        <v>12</v>
      </c>
      <c r="I94" s="243">
        <v>10.148</v>
      </c>
      <c r="J94" s="544">
        <v>18</v>
      </c>
      <c r="K94" s="545">
        <v>25.36</v>
      </c>
      <c r="L94" s="544">
        <v>7</v>
      </c>
      <c r="M94" s="546">
        <v>14.353</v>
      </c>
      <c r="N94" s="161">
        <v>40</v>
      </c>
      <c r="O94" s="543">
        <v>39.249</v>
      </c>
      <c r="P94" s="161">
        <v>2</v>
      </c>
      <c r="Q94" s="243">
        <v>1.585</v>
      </c>
      <c r="R94" s="544">
        <v>31</v>
      </c>
      <c r="S94" s="545">
        <v>64.147</v>
      </c>
      <c r="T94" s="544">
        <v>7</v>
      </c>
      <c r="U94" s="546">
        <v>5.741</v>
      </c>
    </row>
    <row r="95" spans="1:21" ht="45">
      <c r="A95" s="193" t="s">
        <v>502</v>
      </c>
      <c r="B95" s="161">
        <v>25</v>
      </c>
      <c r="C95" s="543">
        <v>46.815</v>
      </c>
      <c r="D95" s="161">
        <v>8</v>
      </c>
      <c r="E95" s="243">
        <v>9.771</v>
      </c>
      <c r="F95" s="161">
        <v>19</v>
      </c>
      <c r="G95" s="543">
        <v>60.396</v>
      </c>
      <c r="H95" s="161">
        <v>11</v>
      </c>
      <c r="I95" s="243">
        <v>35.391</v>
      </c>
      <c r="J95" s="544">
        <v>33</v>
      </c>
      <c r="K95" s="545">
        <v>130.688</v>
      </c>
      <c r="L95" s="544">
        <v>15</v>
      </c>
      <c r="M95" s="546">
        <v>24.122</v>
      </c>
      <c r="N95" s="161">
        <v>20</v>
      </c>
      <c r="O95" s="543">
        <v>154.487</v>
      </c>
      <c r="P95" s="161">
        <v>29</v>
      </c>
      <c r="Q95" s="243">
        <v>51.872</v>
      </c>
      <c r="R95" s="544">
        <v>20</v>
      </c>
      <c r="S95" s="545">
        <v>67.177</v>
      </c>
      <c r="T95" s="544">
        <v>14</v>
      </c>
      <c r="U95" s="546">
        <v>13.937</v>
      </c>
    </row>
    <row r="96" spans="1:21" ht="15">
      <c r="A96" s="225" t="s">
        <v>571</v>
      </c>
      <c r="B96" s="161">
        <v>3</v>
      </c>
      <c r="C96" s="543">
        <v>0.836</v>
      </c>
      <c r="D96" s="161">
        <v>1</v>
      </c>
      <c r="E96" s="243">
        <v>0.72</v>
      </c>
      <c r="F96" s="161">
        <v>1</v>
      </c>
      <c r="G96" s="543">
        <v>1.005</v>
      </c>
      <c r="H96" s="161">
        <v>1</v>
      </c>
      <c r="I96" s="243">
        <v>0.328</v>
      </c>
      <c r="J96" s="544">
        <v>5</v>
      </c>
      <c r="K96" s="545">
        <v>3.046</v>
      </c>
      <c r="L96" s="544" t="s">
        <v>421</v>
      </c>
      <c r="M96" s="546" t="s">
        <v>421</v>
      </c>
      <c r="N96" s="161">
        <v>3</v>
      </c>
      <c r="O96" s="543">
        <v>4.721</v>
      </c>
      <c r="P96" s="161" t="s">
        <v>421</v>
      </c>
      <c r="Q96" s="243" t="s">
        <v>421</v>
      </c>
      <c r="R96" s="544">
        <v>14</v>
      </c>
      <c r="S96" s="545">
        <v>9.187</v>
      </c>
      <c r="T96" s="544">
        <v>1</v>
      </c>
      <c r="U96" s="546">
        <v>1.556</v>
      </c>
    </row>
    <row r="97" spans="1:21" ht="21" customHeight="1">
      <c r="A97" s="533" t="s">
        <v>484</v>
      </c>
      <c r="B97" s="161"/>
      <c r="C97" s="543"/>
      <c r="D97" s="161"/>
      <c r="E97" s="243"/>
      <c r="F97" s="161"/>
      <c r="G97" s="543"/>
      <c r="H97" s="161"/>
      <c r="I97" s="243"/>
      <c r="J97" s="544"/>
      <c r="K97" s="545"/>
      <c r="L97" s="544"/>
      <c r="M97" s="546"/>
      <c r="N97" s="161"/>
      <c r="O97" s="543"/>
      <c r="P97" s="161"/>
      <c r="Q97" s="243"/>
      <c r="R97" s="544"/>
      <c r="S97" s="545"/>
      <c r="T97" s="544"/>
      <c r="U97" s="546"/>
    </row>
    <row r="98" spans="1:21" ht="15">
      <c r="A98" s="224" t="s">
        <v>458</v>
      </c>
      <c r="B98" s="161">
        <v>20</v>
      </c>
      <c r="C98" s="543">
        <v>23.714</v>
      </c>
      <c r="D98" s="161">
        <v>19</v>
      </c>
      <c r="E98" s="243">
        <v>12.441</v>
      </c>
      <c r="F98" s="161">
        <v>20</v>
      </c>
      <c r="G98" s="543">
        <v>55.678</v>
      </c>
      <c r="H98" s="161">
        <v>14</v>
      </c>
      <c r="I98" s="243">
        <v>7.735</v>
      </c>
      <c r="J98" s="544">
        <v>17</v>
      </c>
      <c r="K98" s="545">
        <v>104.93</v>
      </c>
      <c r="L98" s="544">
        <v>5</v>
      </c>
      <c r="M98" s="546">
        <v>2.883</v>
      </c>
      <c r="N98" s="161">
        <v>11</v>
      </c>
      <c r="O98" s="543">
        <v>22.162000000000003</v>
      </c>
      <c r="P98" s="161">
        <v>11</v>
      </c>
      <c r="Q98" s="243">
        <v>9.279</v>
      </c>
      <c r="R98" s="544">
        <v>34</v>
      </c>
      <c r="S98" s="545">
        <v>30.788</v>
      </c>
      <c r="T98" s="544">
        <v>21</v>
      </c>
      <c r="U98" s="546">
        <v>22.239</v>
      </c>
    </row>
    <row r="99" spans="1:21" ht="15">
      <c r="A99" s="225" t="s">
        <v>566</v>
      </c>
      <c r="B99" s="161">
        <v>1</v>
      </c>
      <c r="C99" s="543">
        <v>0.713</v>
      </c>
      <c r="D99" s="161">
        <v>0</v>
      </c>
      <c r="E99" s="229">
        <v>0</v>
      </c>
      <c r="F99" s="161">
        <v>2</v>
      </c>
      <c r="G99" s="543">
        <v>1.257</v>
      </c>
      <c r="H99" s="161">
        <v>2</v>
      </c>
      <c r="I99" s="243">
        <v>0.586</v>
      </c>
      <c r="J99" s="544">
        <v>1</v>
      </c>
      <c r="K99" s="545">
        <v>1.002</v>
      </c>
      <c r="L99" s="544" t="s">
        <v>421</v>
      </c>
      <c r="M99" s="546" t="s">
        <v>421</v>
      </c>
      <c r="N99" s="161" t="s">
        <v>421</v>
      </c>
      <c r="O99" s="543" t="s">
        <v>421</v>
      </c>
      <c r="P99" s="161" t="s">
        <v>421</v>
      </c>
      <c r="Q99" s="243" t="s">
        <v>421</v>
      </c>
      <c r="R99" s="544" t="s">
        <v>421</v>
      </c>
      <c r="S99" s="545" t="s">
        <v>421</v>
      </c>
      <c r="T99" s="544" t="s">
        <v>421</v>
      </c>
      <c r="U99" s="546" t="s">
        <v>421</v>
      </c>
    </row>
    <row r="100" spans="1:21" ht="15">
      <c r="A100" s="225" t="s">
        <v>567</v>
      </c>
      <c r="B100" s="161">
        <v>6</v>
      </c>
      <c r="C100" s="543">
        <v>4.068</v>
      </c>
      <c r="D100" s="161">
        <v>1</v>
      </c>
      <c r="E100" s="243">
        <v>0.092</v>
      </c>
      <c r="F100" s="161">
        <v>2</v>
      </c>
      <c r="G100" s="543">
        <v>5.102</v>
      </c>
      <c r="H100" s="161">
        <v>5</v>
      </c>
      <c r="I100" s="243">
        <v>2.306</v>
      </c>
      <c r="J100" s="544">
        <v>2</v>
      </c>
      <c r="K100" s="545">
        <v>1.063</v>
      </c>
      <c r="L100" s="544" t="s">
        <v>421</v>
      </c>
      <c r="M100" s="546" t="s">
        <v>421</v>
      </c>
      <c r="N100" s="161">
        <v>2</v>
      </c>
      <c r="O100" s="543">
        <v>18.71</v>
      </c>
      <c r="P100" s="161">
        <v>2</v>
      </c>
      <c r="Q100" s="243">
        <v>2.654</v>
      </c>
      <c r="R100" s="544">
        <v>5</v>
      </c>
      <c r="S100" s="545">
        <v>7.193</v>
      </c>
      <c r="T100" s="544">
        <v>6</v>
      </c>
      <c r="U100" s="546">
        <v>1.909</v>
      </c>
    </row>
    <row r="101" spans="1:21" ht="15">
      <c r="A101" s="225" t="s">
        <v>568</v>
      </c>
      <c r="B101" s="161">
        <v>7</v>
      </c>
      <c r="C101" s="543">
        <v>5.056</v>
      </c>
      <c r="D101" s="161">
        <v>5</v>
      </c>
      <c r="E101" s="243">
        <v>4.163</v>
      </c>
      <c r="F101" s="161">
        <v>4</v>
      </c>
      <c r="G101" s="543">
        <v>3.783</v>
      </c>
      <c r="H101" s="161">
        <v>1</v>
      </c>
      <c r="I101" s="243">
        <v>2.464</v>
      </c>
      <c r="J101" s="544">
        <v>1</v>
      </c>
      <c r="K101" s="545">
        <v>0.704</v>
      </c>
      <c r="L101" s="544">
        <v>4</v>
      </c>
      <c r="M101" s="546">
        <v>1.21</v>
      </c>
      <c r="N101" s="161">
        <v>6</v>
      </c>
      <c r="O101" s="543">
        <v>1.437</v>
      </c>
      <c r="P101" s="161" t="s">
        <v>421</v>
      </c>
      <c r="Q101" s="243" t="s">
        <v>421</v>
      </c>
      <c r="R101" s="544">
        <v>7</v>
      </c>
      <c r="S101" s="545">
        <v>4.803</v>
      </c>
      <c r="T101" s="544">
        <v>5</v>
      </c>
      <c r="U101" s="546">
        <v>1.225</v>
      </c>
    </row>
    <row r="102" spans="1:21" ht="15">
      <c r="A102" s="225" t="s">
        <v>569</v>
      </c>
      <c r="B102" s="161">
        <v>0</v>
      </c>
      <c r="C102" s="161">
        <v>0</v>
      </c>
      <c r="D102" s="161">
        <v>0</v>
      </c>
      <c r="E102" s="229">
        <v>0</v>
      </c>
      <c r="F102" s="161" t="s">
        <v>421</v>
      </c>
      <c r="G102" s="543" t="s">
        <v>421</v>
      </c>
      <c r="H102" s="161" t="s">
        <v>421</v>
      </c>
      <c r="I102" s="243" t="s">
        <v>421</v>
      </c>
      <c r="J102" s="544" t="s">
        <v>421</v>
      </c>
      <c r="K102" s="545" t="s">
        <v>421</v>
      </c>
      <c r="L102" s="544" t="s">
        <v>421</v>
      </c>
      <c r="M102" s="546" t="s">
        <v>421</v>
      </c>
      <c r="N102" s="161" t="s">
        <v>421</v>
      </c>
      <c r="O102" s="543" t="s">
        <v>421</v>
      </c>
      <c r="P102" s="161" t="s">
        <v>421</v>
      </c>
      <c r="Q102" s="243" t="s">
        <v>421</v>
      </c>
      <c r="R102" s="544">
        <v>4</v>
      </c>
      <c r="S102" s="545">
        <v>0.128</v>
      </c>
      <c r="T102" s="544">
        <v>1</v>
      </c>
      <c r="U102" s="546">
        <v>0.062</v>
      </c>
    </row>
    <row r="103" spans="1:21" ht="15">
      <c r="A103" s="225" t="s">
        <v>570</v>
      </c>
      <c r="B103" s="161">
        <v>3</v>
      </c>
      <c r="C103" s="543">
        <v>8.55</v>
      </c>
      <c r="D103" s="161">
        <v>8</v>
      </c>
      <c r="E103" s="243">
        <v>6.386</v>
      </c>
      <c r="F103" s="161">
        <v>9</v>
      </c>
      <c r="G103" s="543">
        <v>39.605</v>
      </c>
      <c r="H103" s="161">
        <v>3</v>
      </c>
      <c r="I103" s="243">
        <v>0.465</v>
      </c>
      <c r="J103" s="544">
        <v>9</v>
      </c>
      <c r="K103" s="545">
        <v>84.443</v>
      </c>
      <c r="L103" s="544" t="s">
        <v>421</v>
      </c>
      <c r="M103" s="546" t="s">
        <v>421</v>
      </c>
      <c r="N103" s="161">
        <v>2</v>
      </c>
      <c r="O103" s="543">
        <v>0.338</v>
      </c>
      <c r="P103" s="161">
        <v>5</v>
      </c>
      <c r="Q103" s="243">
        <v>2.803</v>
      </c>
      <c r="R103" s="544">
        <v>8</v>
      </c>
      <c r="S103" s="545">
        <v>15.574</v>
      </c>
      <c r="T103" s="544">
        <v>5</v>
      </c>
      <c r="U103" s="546">
        <v>15.132</v>
      </c>
    </row>
    <row r="104" spans="1:21" ht="45">
      <c r="A104" s="193" t="s">
        <v>502</v>
      </c>
      <c r="B104" s="161">
        <v>2</v>
      </c>
      <c r="C104" s="543">
        <v>4.141</v>
      </c>
      <c r="D104" s="161">
        <v>5</v>
      </c>
      <c r="E104" s="243">
        <v>1.8</v>
      </c>
      <c r="F104" s="161">
        <v>2</v>
      </c>
      <c r="G104" s="543">
        <v>5.57</v>
      </c>
      <c r="H104" s="161">
        <v>3</v>
      </c>
      <c r="I104" s="243">
        <v>1.914</v>
      </c>
      <c r="J104" s="544">
        <v>4</v>
      </c>
      <c r="K104" s="545">
        <v>17.718</v>
      </c>
      <c r="L104" s="544">
        <v>1</v>
      </c>
      <c r="M104" s="546">
        <v>1.673</v>
      </c>
      <c r="N104" s="161">
        <v>1</v>
      </c>
      <c r="O104" s="543">
        <v>1.677</v>
      </c>
      <c r="P104" s="161">
        <v>3</v>
      </c>
      <c r="Q104" s="243">
        <v>2.636</v>
      </c>
      <c r="R104" s="544">
        <v>6</v>
      </c>
      <c r="S104" s="545">
        <v>1.075</v>
      </c>
      <c r="T104" s="544">
        <v>4</v>
      </c>
      <c r="U104" s="546">
        <v>3.911</v>
      </c>
    </row>
    <row r="105" spans="1:21" ht="15">
      <c r="A105" s="225" t="s">
        <v>571</v>
      </c>
      <c r="B105" s="161">
        <v>1</v>
      </c>
      <c r="C105" s="543">
        <v>1.186</v>
      </c>
      <c r="D105" s="161">
        <v>0</v>
      </c>
      <c r="E105" s="229">
        <v>0</v>
      </c>
      <c r="F105" s="161">
        <v>1</v>
      </c>
      <c r="G105" s="543">
        <v>0.361</v>
      </c>
      <c r="H105" s="161" t="s">
        <v>421</v>
      </c>
      <c r="I105" s="243" t="s">
        <v>421</v>
      </c>
      <c r="J105" s="544" t="s">
        <v>421</v>
      </c>
      <c r="K105" s="545" t="s">
        <v>421</v>
      </c>
      <c r="L105" s="544" t="s">
        <v>421</v>
      </c>
      <c r="M105" s="546" t="s">
        <v>421</v>
      </c>
      <c r="N105" s="161" t="s">
        <v>421</v>
      </c>
      <c r="O105" s="543" t="s">
        <v>421</v>
      </c>
      <c r="P105" s="161">
        <v>1</v>
      </c>
      <c r="Q105" s="243">
        <v>1.186</v>
      </c>
      <c r="R105" s="544">
        <v>4</v>
      </c>
      <c r="S105" s="545">
        <v>2.015</v>
      </c>
      <c r="T105" s="544" t="s">
        <v>421</v>
      </c>
      <c r="U105" s="546" t="s">
        <v>421</v>
      </c>
    </row>
    <row r="106" spans="1:21" ht="21" customHeight="1">
      <c r="A106" s="533" t="s">
        <v>485</v>
      </c>
      <c r="B106" s="161"/>
      <c r="C106" s="543"/>
      <c r="D106" s="161"/>
      <c r="E106" s="243"/>
      <c r="F106" s="161"/>
      <c r="G106" s="543"/>
      <c r="H106" s="161"/>
      <c r="I106" s="243"/>
      <c r="J106" s="544"/>
      <c r="K106" s="545"/>
      <c r="L106" s="544"/>
      <c r="M106" s="546"/>
      <c r="N106" s="161"/>
      <c r="O106" s="543"/>
      <c r="P106" s="161"/>
      <c r="Q106" s="243"/>
      <c r="R106" s="544"/>
      <c r="S106" s="545"/>
      <c r="T106" s="544"/>
      <c r="U106" s="546"/>
    </row>
    <row r="107" spans="1:21" ht="15">
      <c r="A107" s="224" t="s">
        <v>458</v>
      </c>
      <c r="B107" s="161">
        <v>44</v>
      </c>
      <c r="C107" s="543">
        <v>175.771</v>
      </c>
      <c r="D107" s="161">
        <v>22</v>
      </c>
      <c r="E107" s="243">
        <v>35.276</v>
      </c>
      <c r="F107" s="161">
        <v>53</v>
      </c>
      <c r="G107" s="543">
        <v>39.998</v>
      </c>
      <c r="H107" s="161">
        <v>20</v>
      </c>
      <c r="I107" s="243">
        <v>32.07</v>
      </c>
      <c r="J107" s="544">
        <v>72</v>
      </c>
      <c r="K107" s="545">
        <v>54.605</v>
      </c>
      <c r="L107" s="544">
        <v>25</v>
      </c>
      <c r="M107" s="546">
        <v>22.11</v>
      </c>
      <c r="N107" s="161">
        <v>75</v>
      </c>
      <c r="O107" s="543">
        <v>45.625</v>
      </c>
      <c r="P107" s="161">
        <v>22</v>
      </c>
      <c r="Q107" s="243">
        <v>13.451</v>
      </c>
      <c r="R107" s="544">
        <v>49</v>
      </c>
      <c r="S107" s="545">
        <v>27.272999999999996</v>
      </c>
      <c r="T107" s="544">
        <v>50</v>
      </c>
      <c r="U107" s="546">
        <v>28.278</v>
      </c>
    </row>
    <row r="108" spans="1:21" ht="15">
      <c r="A108" s="225" t="s">
        <v>566</v>
      </c>
      <c r="B108" s="161">
        <v>1</v>
      </c>
      <c r="C108" s="543">
        <v>6.822</v>
      </c>
      <c r="D108" s="161">
        <v>1</v>
      </c>
      <c r="E108" s="243">
        <v>4.211</v>
      </c>
      <c r="F108" s="161" t="s">
        <v>421</v>
      </c>
      <c r="G108" s="543" t="s">
        <v>421</v>
      </c>
      <c r="H108" s="161">
        <v>1</v>
      </c>
      <c r="I108" s="243">
        <v>17.841</v>
      </c>
      <c r="J108" s="544">
        <v>1</v>
      </c>
      <c r="K108" s="545">
        <v>0.091</v>
      </c>
      <c r="L108" s="544" t="s">
        <v>421</v>
      </c>
      <c r="M108" s="546" t="s">
        <v>421</v>
      </c>
      <c r="N108" s="161">
        <v>1</v>
      </c>
      <c r="O108" s="543">
        <v>0.399</v>
      </c>
      <c r="P108" s="161">
        <v>2</v>
      </c>
      <c r="Q108" s="243">
        <v>0.627</v>
      </c>
      <c r="R108" s="544" t="s">
        <v>421</v>
      </c>
      <c r="S108" s="545" t="s">
        <v>421</v>
      </c>
      <c r="T108" s="544">
        <v>3</v>
      </c>
      <c r="U108" s="546">
        <v>0.755</v>
      </c>
    </row>
    <row r="109" spans="1:21" ht="15">
      <c r="A109" s="225" t="s">
        <v>567</v>
      </c>
      <c r="B109" s="161">
        <v>5</v>
      </c>
      <c r="C109" s="543">
        <v>2.883</v>
      </c>
      <c r="D109" s="161">
        <v>1</v>
      </c>
      <c r="E109" s="243">
        <v>0.395</v>
      </c>
      <c r="F109" s="161">
        <v>1</v>
      </c>
      <c r="G109" s="543">
        <v>0.31</v>
      </c>
      <c r="H109" s="161">
        <v>3</v>
      </c>
      <c r="I109" s="243">
        <v>3.212</v>
      </c>
      <c r="J109" s="544">
        <v>5</v>
      </c>
      <c r="K109" s="545">
        <v>6.331</v>
      </c>
      <c r="L109" s="544">
        <v>4</v>
      </c>
      <c r="M109" s="546">
        <v>2.209</v>
      </c>
      <c r="N109" s="161">
        <v>2</v>
      </c>
      <c r="O109" s="543">
        <v>0.486</v>
      </c>
      <c r="P109" s="161">
        <v>2</v>
      </c>
      <c r="Q109" s="243">
        <v>1.531</v>
      </c>
      <c r="R109" s="544">
        <v>7</v>
      </c>
      <c r="S109" s="545">
        <v>2.465</v>
      </c>
      <c r="T109" s="544">
        <v>5</v>
      </c>
      <c r="U109" s="546">
        <v>2.707</v>
      </c>
    </row>
    <row r="110" spans="1:21" ht="15">
      <c r="A110" s="225" t="s">
        <v>568</v>
      </c>
      <c r="B110" s="161">
        <v>13</v>
      </c>
      <c r="C110" s="543">
        <v>115.933</v>
      </c>
      <c r="D110" s="161">
        <v>12</v>
      </c>
      <c r="E110" s="243">
        <v>21.237</v>
      </c>
      <c r="F110" s="161">
        <v>26</v>
      </c>
      <c r="G110" s="543">
        <v>27.205</v>
      </c>
      <c r="H110" s="161">
        <v>9</v>
      </c>
      <c r="I110" s="243">
        <v>5.505</v>
      </c>
      <c r="J110" s="544">
        <v>20</v>
      </c>
      <c r="K110" s="545">
        <v>13.429</v>
      </c>
      <c r="L110" s="544">
        <v>8</v>
      </c>
      <c r="M110" s="546">
        <v>5.475</v>
      </c>
      <c r="N110" s="161">
        <v>23</v>
      </c>
      <c r="O110" s="543">
        <v>14.566</v>
      </c>
      <c r="P110" s="161">
        <v>8</v>
      </c>
      <c r="Q110" s="243">
        <v>3.503</v>
      </c>
      <c r="R110" s="544">
        <v>14</v>
      </c>
      <c r="S110" s="545">
        <v>8.588</v>
      </c>
      <c r="T110" s="544">
        <v>19</v>
      </c>
      <c r="U110" s="546">
        <v>5.236</v>
      </c>
    </row>
    <row r="111" spans="1:21" ht="15">
      <c r="A111" s="225" t="s">
        <v>569</v>
      </c>
      <c r="B111" s="161">
        <v>10</v>
      </c>
      <c r="C111" s="543">
        <v>1.218</v>
      </c>
      <c r="D111" s="161">
        <v>1</v>
      </c>
      <c r="E111" s="243">
        <v>0.279</v>
      </c>
      <c r="F111" s="161">
        <v>12</v>
      </c>
      <c r="G111" s="543">
        <v>0.542</v>
      </c>
      <c r="H111" s="161" t="s">
        <v>421</v>
      </c>
      <c r="I111" s="243" t="s">
        <v>421</v>
      </c>
      <c r="J111" s="544">
        <v>29</v>
      </c>
      <c r="K111" s="545">
        <v>1.38</v>
      </c>
      <c r="L111" s="544" t="s">
        <v>421</v>
      </c>
      <c r="M111" s="546" t="s">
        <v>421</v>
      </c>
      <c r="N111" s="161">
        <v>23</v>
      </c>
      <c r="O111" s="543">
        <v>0.936</v>
      </c>
      <c r="P111" s="161">
        <v>2</v>
      </c>
      <c r="Q111" s="243">
        <v>3.129</v>
      </c>
      <c r="R111" s="544">
        <v>14</v>
      </c>
      <c r="S111" s="545">
        <v>0.639</v>
      </c>
      <c r="T111" s="544">
        <v>5</v>
      </c>
      <c r="U111" s="546">
        <v>1.261</v>
      </c>
    </row>
    <row r="112" spans="1:21" ht="15">
      <c r="A112" s="225" t="s">
        <v>570</v>
      </c>
      <c r="B112" s="161">
        <v>12</v>
      </c>
      <c r="C112" s="543">
        <v>12.23</v>
      </c>
      <c r="D112" s="161">
        <v>4</v>
      </c>
      <c r="E112" s="243">
        <v>3.678</v>
      </c>
      <c r="F112" s="161">
        <v>8</v>
      </c>
      <c r="G112" s="543">
        <v>5.377</v>
      </c>
      <c r="H112" s="161">
        <v>1</v>
      </c>
      <c r="I112" s="243">
        <v>1.859</v>
      </c>
      <c r="J112" s="544">
        <v>9</v>
      </c>
      <c r="K112" s="545">
        <v>11.613</v>
      </c>
      <c r="L112" s="544">
        <v>9</v>
      </c>
      <c r="M112" s="546">
        <v>8.432</v>
      </c>
      <c r="N112" s="161">
        <v>19</v>
      </c>
      <c r="O112" s="543">
        <v>15.533</v>
      </c>
      <c r="P112" s="161">
        <v>7</v>
      </c>
      <c r="Q112" s="243">
        <v>2.656</v>
      </c>
      <c r="R112" s="544">
        <v>8</v>
      </c>
      <c r="S112" s="545">
        <v>5.547</v>
      </c>
      <c r="T112" s="544">
        <v>9</v>
      </c>
      <c r="U112" s="546">
        <v>4.601</v>
      </c>
    </row>
    <row r="113" spans="1:21" ht="45">
      <c r="A113" s="193" t="s">
        <v>502</v>
      </c>
      <c r="B113" s="161">
        <v>2</v>
      </c>
      <c r="C113" s="543">
        <v>36.522</v>
      </c>
      <c r="D113" s="161">
        <v>2</v>
      </c>
      <c r="E113" s="243">
        <v>5.237</v>
      </c>
      <c r="F113" s="161">
        <v>6</v>
      </c>
      <c r="G113" s="543">
        <v>6.564</v>
      </c>
      <c r="H113" s="161">
        <v>5</v>
      </c>
      <c r="I113" s="243">
        <v>2.546</v>
      </c>
      <c r="J113" s="544">
        <v>7</v>
      </c>
      <c r="K113" s="545">
        <v>20.231</v>
      </c>
      <c r="L113" s="544">
        <v>4</v>
      </c>
      <c r="M113" s="546">
        <v>5.994</v>
      </c>
      <c r="N113" s="161">
        <v>5</v>
      </c>
      <c r="O113" s="543">
        <v>13.003</v>
      </c>
      <c r="P113" s="161">
        <v>1</v>
      </c>
      <c r="Q113" s="243">
        <v>2.005</v>
      </c>
      <c r="R113" s="544">
        <v>4</v>
      </c>
      <c r="S113" s="545">
        <v>9.358</v>
      </c>
      <c r="T113" s="544">
        <v>9</v>
      </c>
      <c r="U113" s="546">
        <v>13.718</v>
      </c>
    </row>
    <row r="114" spans="1:21" ht="15">
      <c r="A114" s="225" t="s">
        <v>571</v>
      </c>
      <c r="B114" s="161">
        <v>1</v>
      </c>
      <c r="C114" s="543">
        <v>0.163</v>
      </c>
      <c r="D114" s="161">
        <v>1</v>
      </c>
      <c r="E114" s="243">
        <v>0.239</v>
      </c>
      <c r="F114" s="161" t="s">
        <v>421</v>
      </c>
      <c r="G114" s="543" t="s">
        <v>421</v>
      </c>
      <c r="H114" s="161">
        <v>1</v>
      </c>
      <c r="I114" s="243">
        <v>1.107</v>
      </c>
      <c r="J114" s="544">
        <v>1</v>
      </c>
      <c r="K114" s="545">
        <v>1.53</v>
      </c>
      <c r="L114" s="544" t="s">
        <v>421</v>
      </c>
      <c r="M114" s="546" t="s">
        <v>421</v>
      </c>
      <c r="N114" s="161">
        <v>2</v>
      </c>
      <c r="O114" s="543">
        <v>0.702</v>
      </c>
      <c r="P114" s="161" t="s">
        <v>421</v>
      </c>
      <c r="Q114" s="243" t="s">
        <v>421</v>
      </c>
      <c r="R114" s="544">
        <v>2</v>
      </c>
      <c r="S114" s="545">
        <v>0.676</v>
      </c>
      <c r="T114" s="544" t="s">
        <v>421</v>
      </c>
      <c r="U114" s="546" t="s">
        <v>421</v>
      </c>
    </row>
    <row r="115" spans="1:21" ht="21" customHeight="1">
      <c r="A115" s="533" t="s">
        <v>486</v>
      </c>
      <c r="B115" s="161"/>
      <c r="C115" s="543"/>
      <c r="D115" s="161"/>
      <c r="E115" s="243"/>
      <c r="F115" s="161"/>
      <c r="G115" s="543"/>
      <c r="H115" s="161"/>
      <c r="I115" s="243"/>
      <c r="J115" s="544"/>
      <c r="K115" s="545"/>
      <c r="L115" s="544"/>
      <c r="M115" s="546"/>
      <c r="N115" s="161"/>
      <c r="O115" s="543"/>
      <c r="P115" s="161"/>
      <c r="Q115" s="243"/>
      <c r="R115" s="544"/>
      <c r="S115" s="545"/>
      <c r="T115" s="544"/>
      <c r="U115" s="546"/>
    </row>
    <row r="116" spans="1:21" ht="15">
      <c r="A116" s="224" t="s">
        <v>458</v>
      </c>
      <c r="B116" s="161">
        <v>107</v>
      </c>
      <c r="C116" s="543">
        <v>113.605</v>
      </c>
      <c r="D116" s="161">
        <v>24</v>
      </c>
      <c r="E116" s="243">
        <v>7.845</v>
      </c>
      <c r="F116" s="161">
        <v>85</v>
      </c>
      <c r="G116" s="543">
        <v>65.008</v>
      </c>
      <c r="H116" s="161">
        <v>31</v>
      </c>
      <c r="I116" s="243">
        <v>9.133</v>
      </c>
      <c r="J116" s="544">
        <v>70</v>
      </c>
      <c r="K116" s="545">
        <v>160.528</v>
      </c>
      <c r="L116" s="544">
        <v>21</v>
      </c>
      <c r="M116" s="546">
        <v>17.19</v>
      </c>
      <c r="N116" s="161">
        <v>99</v>
      </c>
      <c r="O116" s="543">
        <v>149.17199999999997</v>
      </c>
      <c r="P116" s="161">
        <v>18</v>
      </c>
      <c r="Q116" s="243">
        <v>16.217000000000002</v>
      </c>
      <c r="R116" s="544">
        <v>74</v>
      </c>
      <c r="S116" s="545">
        <v>53.62000000000001</v>
      </c>
      <c r="T116" s="544">
        <v>31</v>
      </c>
      <c r="U116" s="546">
        <v>25.303000000000004</v>
      </c>
    </row>
    <row r="117" spans="1:21" ht="15">
      <c r="A117" s="225" t="s">
        <v>566</v>
      </c>
      <c r="B117" s="161">
        <v>2</v>
      </c>
      <c r="C117" s="543">
        <v>4.513</v>
      </c>
      <c r="D117" s="161">
        <v>1</v>
      </c>
      <c r="E117" s="243">
        <v>0.212</v>
      </c>
      <c r="F117" s="161">
        <v>1</v>
      </c>
      <c r="G117" s="543">
        <v>0.497</v>
      </c>
      <c r="H117" s="161">
        <v>2</v>
      </c>
      <c r="I117" s="243">
        <v>1.456</v>
      </c>
      <c r="J117" s="544" t="s">
        <v>421</v>
      </c>
      <c r="K117" s="545" t="s">
        <v>421</v>
      </c>
      <c r="L117" s="544" t="s">
        <v>421</v>
      </c>
      <c r="M117" s="546" t="s">
        <v>421</v>
      </c>
      <c r="N117" s="161" t="s">
        <v>421</v>
      </c>
      <c r="O117" s="543" t="s">
        <v>421</v>
      </c>
      <c r="P117" s="161">
        <v>1</v>
      </c>
      <c r="Q117" s="243">
        <v>1.385</v>
      </c>
      <c r="R117" s="544">
        <v>2</v>
      </c>
      <c r="S117" s="545">
        <v>6.572</v>
      </c>
      <c r="T117" s="544">
        <v>2</v>
      </c>
      <c r="U117" s="546">
        <v>0.368</v>
      </c>
    </row>
    <row r="118" spans="1:21" ht="15">
      <c r="A118" s="225" t="s">
        <v>567</v>
      </c>
      <c r="B118" s="161">
        <v>4</v>
      </c>
      <c r="C118" s="543">
        <v>2.394</v>
      </c>
      <c r="D118" s="161">
        <v>3</v>
      </c>
      <c r="E118" s="243">
        <v>0.568</v>
      </c>
      <c r="F118" s="161">
        <v>1</v>
      </c>
      <c r="G118" s="543">
        <v>0.45</v>
      </c>
      <c r="H118" s="161" t="s">
        <v>421</v>
      </c>
      <c r="I118" s="243" t="s">
        <v>421</v>
      </c>
      <c r="J118" s="544" t="s">
        <v>421</v>
      </c>
      <c r="K118" s="545" t="s">
        <v>421</v>
      </c>
      <c r="L118" s="544">
        <v>5</v>
      </c>
      <c r="M118" s="546">
        <v>8.555</v>
      </c>
      <c r="N118" s="161">
        <v>8</v>
      </c>
      <c r="O118" s="543">
        <v>6.183</v>
      </c>
      <c r="P118" s="161" t="s">
        <v>421</v>
      </c>
      <c r="Q118" s="243" t="s">
        <v>421</v>
      </c>
      <c r="R118" s="544">
        <v>2</v>
      </c>
      <c r="S118" s="545">
        <v>1.384</v>
      </c>
      <c r="T118" s="544" t="s">
        <v>421</v>
      </c>
      <c r="U118" s="546" t="s">
        <v>421</v>
      </c>
    </row>
    <row r="119" spans="1:21" ht="15">
      <c r="A119" s="225" t="s">
        <v>568</v>
      </c>
      <c r="B119" s="161">
        <v>32</v>
      </c>
      <c r="C119" s="543">
        <v>27.633</v>
      </c>
      <c r="D119" s="161">
        <v>7</v>
      </c>
      <c r="E119" s="243">
        <v>1.091</v>
      </c>
      <c r="F119" s="161">
        <v>25</v>
      </c>
      <c r="G119" s="543">
        <v>11.968</v>
      </c>
      <c r="H119" s="161">
        <v>16</v>
      </c>
      <c r="I119" s="243">
        <v>3.432</v>
      </c>
      <c r="J119" s="544">
        <v>23</v>
      </c>
      <c r="K119" s="545">
        <v>11.598</v>
      </c>
      <c r="L119" s="544">
        <v>5</v>
      </c>
      <c r="M119" s="546">
        <v>0.876</v>
      </c>
      <c r="N119" s="161">
        <v>40</v>
      </c>
      <c r="O119" s="543">
        <v>98.109</v>
      </c>
      <c r="P119" s="161">
        <v>8</v>
      </c>
      <c r="Q119" s="243">
        <v>7.242</v>
      </c>
      <c r="R119" s="544">
        <v>42</v>
      </c>
      <c r="S119" s="545">
        <v>21.483</v>
      </c>
      <c r="T119" s="544">
        <v>15</v>
      </c>
      <c r="U119" s="546">
        <v>8.71</v>
      </c>
    </row>
    <row r="120" spans="1:21" ht="15">
      <c r="A120" s="225" t="s">
        <v>569</v>
      </c>
      <c r="B120" s="161">
        <v>37</v>
      </c>
      <c r="C120" s="543">
        <v>1.876</v>
      </c>
      <c r="D120" s="161">
        <v>2</v>
      </c>
      <c r="E120" s="243">
        <v>0.92</v>
      </c>
      <c r="F120" s="161">
        <v>18</v>
      </c>
      <c r="G120" s="543">
        <v>0.925</v>
      </c>
      <c r="H120" s="161">
        <v>1</v>
      </c>
      <c r="I120" s="243">
        <v>0.429</v>
      </c>
      <c r="J120" s="544">
        <v>13</v>
      </c>
      <c r="K120" s="545">
        <v>0.67</v>
      </c>
      <c r="L120" s="544" t="s">
        <v>421</v>
      </c>
      <c r="M120" s="546" t="s">
        <v>421</v>
      </c>
      <c r="N120" s="161">
        <v>17</v>
      </c>
      <c r="O120" s="543">
        <v>5.773</v>
      </c>
      <c r="P120" s="161">
        <v>2</v>
      </c>
      <c r="Q120" s="243">
        <v>2.736</v>
      </c>
      <c r="R120" s="544">
        <v>11</v>
      </c>
      <c r="S120" s="545">
        <v>0.501</v>
      </c>
      <c r="T120" s="544">
        <v>2</v>
      </c>
      <c r="U120" s="546">
        <v>0.189</v>
      </c>
    </row>
    <row r="121" spans="1:21" ht="15">
      <c r="A121" s="225" t="s">
        <v>570</v>
      </c>
      <c r="B121" s="161">
        <v>25</v>
      </c>
      <c r="C121" s="543">
        <v>57.009</v>
      </c>
      <c r="D121" s="161">
        <v>7</v>
      </c>
      <c r="E121" s="243">
        <v>3.598</v>
      </c>
      <c r="F121" s="161">
        <v>16</v>
      </c>
      <c r="G121" s="543">
        <v>28.823</v>
      </c>
      <c r="H121" s="161">
        <v>7</v>
      </c>
      <c r="I121" s="243">
        <v>1.48</v>
      </c>
      <c r="J121" s="544">
        <v>13</v>
      </c>
      <c r="K121" s="545">
        <v>41.827</v>
      </c>
      <c r="L121" s="544">
        <v>6</v>
      </c>
      <c r="M121" s="546">
        <v>1.388</v>
      </c>
      <c r="N121" s="161">
        <v>21</v>
      </c>
      <c r="O121" s="543">
        <v>23.092</v>
      </c>
      <c r="P121" s="161">
        <v>4</v>
      </c>
      <c r="Q121" s="243">
        <v>1.095</v>
      </c>
      <c r="R121" s="544">
        <v>14</v>
      </c>
      <c r="S121" s="545">
        <v>20.228</v>
      </c>
      <c r="T121" s="544">
        <v>2</v>
      </c>
      <c r="U121" s="546">
        <v>0.201</v>
      </c>
    </row>
    <row r="122" spans="1:21" ht="45">
      <c r="A122" s="193" t="s">
        <v>502</v>
      </c>
      <c r="B122" s="161">
        <v>6</v>
      </c>
      <c r="C122" s="543">
        <v>20.173</v>
      </c>
      <c r="D122" s="161">
        <v>4</v>
      </c>
      <c r="E122" s="243">
        <v>1.456</v>
      </c>
      <c r="F122" s="161">
        <v>24</v>
      </c>
      <c r="G122" s="543">
        <v>22.345</v>
      </c>
      <c r="H122" s="161">
        <v>5</v>
      </c>
      <c r="I122" s="243">
        <v>2.336</v>
      </c>
      <c r="J122" s="544">
        <v>20</v>
      </c>
      <c r="K122" s="545">
        <v>105.701</v>
      </c>
      <c r="L122" s="544">
        <v>5</v>
      </c>
      <c r="M122" s="546">
        <v>6.371</v>
      </c>
      <c r="N122" s="161">
        <v>11</v>
      </c>
      <c r="O122" s="543">
        <v>15.564</v>
      </c>
      <c r="P122" s="161">
        <v>3</v>
      </c>
      <c r="Q122" s="243">
        <v>3.759</v>
      </c>
      <c r="R122" s="544">
        <v>2</v>
      </c>
      <c r="S122" s="545">
        <v>3.383</v>
      </c>
      <c r="T122" s="544">
        <v>10</v>
      </c>
      <c r="U122" s="546">
        <v>15.835</v>
      </c>
    </row>
    <row r="123" spans="1:21" ht="15">
      <c r="A123" s="225" t="s">
        <v>571</v>
      </c>
      <c r="B123" s="161">
        <v>1</v>
      </c>
      <c r="C123" s="543">
        <v>0.007</v>
      </c>
      <c r="D123" s="161">
        <v>0</v>
      </c>
      <c r="E123" s="229">
        <v>0</v>
      </c>
      <c r="F123" s="161" t="s">
        <v>421</v>
      </c>
      <c r="G123" s="543" t="s">
        <v>421</v>
      </c>
      <c r="H123" s="161" t="s">
        <v>421</v>
      </c>
      <c r="I123" s="243" t="s">
        <v>421</v>
      </c>
      <c r="J123" s="544">
        <v>1</v>
      </c>
      <c r="K123" s="545">
        <v>0.732</v>
      </c>
      <c r="L123" s="544" t="s">
        <v>421</v>
      </c>
      <c r="M123" s="546" t="s">
        <v>421</v>
      </c>
      <c r="N123" s="161">
        <v>2</v>
      </c>
      <c r="O123" s="543">
        <v>0.451</v>
      </c>
      <c r="P123" s="161" t="s">
        <v>421</v>
      </c>
      <c r="Q123" s="243" t="s">
        <v>421</v>
      </c>
      <c r="R123" s="544">
        <v>1</v>
      </c>
      <c r="S123" s="545">
        <v>0.069</v>
      </c>
      <c r="T123" s="544" t="s">
        <v>421</v>
      </c>
      <c r="U123" s="546" t="s">
        <v>421</v>
      </c>
    </row>
    <row r="124" spans="1:21" ht="21" customHeight="1">
      <c r="A124" s="533" t="s">
        <v>487</v>
      </c>
      <c r="B124" s="161"/>
      <c r="C124" s="543"/>
      <c r="D124" s="161"/>
      <c r="E124" s="243"/>
      <c r="F124" s="161"/>
      <c r="G124" s="543"/>
      <c r="H124" s="161"/>
      <c r="I124" s="243"/>
      <c r="J124" s="544"/>
      <c r="K124" s="545"/>
      <c r="L124" s="544"/>
      <c r="M124" s="546"/>
      <c r="N124" s="161"/>
      <c r="O124" s="543"/>
      <c r="P124" s="161"/>
      <c r="Q124" s="243"/>
      <c r="R124" s="544"/>
      <c r="S124" s="545"/>
      <c r="T124" s="544"/>
      <c r="U124" s="546"/>
    </row>
    <row r="125" spans="1:21" ht="15">
      <c r="A125" s="224" t="s">
        <v>458</v>
      </c>
      <c r="B125" s="161">
        <v>111</v>
      </c>
      <c r="C125" s="543">
        <v>251.13</v>
      </c>
      <c r="D125" s="161">
        <v>18</v>
      </c>
      <c r="E125" s="243">
        <v>7.386</v>
      </c>
      <c r="F125" s="161">
        <v>76</v>
      </c>
      <c r="G125" s="543">
        <v>207.915</v>
      </c>
      <c r="H125" s="161">
        <v>25</v>
      </c>
      <c r="I125" s="243">
        <v>10.437</v>
      </c>
      <c r="J125" s="544">
        <v>60</v>
      </c>
      <c r="K125" s="545">
        <v>125.418</v>
      </c>
      <c r="L125" s="544">
        <v>17</v>
      </c>
      <c r="M125" s="546">
        <v>9.382</v>
      </c>
      <c r="N125" s="161">
        <v>111</v>
      </c>
      <c r="O125" s="543">
        <v>280.966</v>
      </c>
      <c r="P125" s="161">
        <v>36</v>
      </c>
      <c r="Q125" s="243">
        <v>15.874</v>
      </c>
      <c r="R125" s="544">
        <v>112</v>
      </c>
      <c r="S125" s="545">
        <v>187.762</v>
      </c>
      <c r="T125" s="544">
        <v>33</v>
      </c>
      <c r="U125" s="546">
        <v>35.882999999999996</v>
      </c>
    </row>
    <row r="126" spans="1:21" ht="15">
      <c r="A126" s="225" t="s">
        <v>566</v>
      </c>
      <c r="B126" s="161">
        <v>5</v>
      </c>
      <c r="C126" s="543">
        <v>4.913</v>
      </c>
      <c r="D126" s="161">
        <v>1</v>
      </c>
      <c r="E126" s="243">
        <v>0.327</v>
      </c>
      <c r="F126" s="161">
        <v>3</v>
      </c>
      <c r="G126" s="543">
        <v>8.279</v>
      </c>
      <c r="H126" s="161">
        <v>2</v>
      </c>
      <c r="I126" s="243">
        <v>1.053</v>
      </c>
      <c r="J126" s="544">
        <v>1</v>
      </c>
      <c r="K126" s="545">
        <v>0.313</v>
      </c>
      <c r="L126" s="544">
        <v>1</v>
      </c>
      <c r="M126" s="546">
        <v>0.231</v>
      </c>
      <c r="N126" s="161">
        <v>4</v>
      </c>
      <c r="O126" s="543">
        <v>5.731</v>
      </c>
      <c r="P126" s="161" t="s">
        <v>421</v>
      </c>
      <c r="Q126" s="243" t="s">
        <v>421</v>
      </c>
      <c r="R126" s="544">
        <v>6</v>
      </c>
      <c r="S126" s="545">
        <v>18.437</v>
      </c>
      <c r="T126" s="544" t="s">
        <v>421</v>
      </c>
      <c r="U126" s="546" t="s">
        <v>421</v>
      </c>
    </row>
    <row r="127" spans="1:21" ht="15">
      <c r="A127" s="225" t="s">
        <v>567</v>
      </c>
      <c r="B127" s="161">
        <v>20</v>
      </c>
      <c r="C127" s="543">
        <v>89.889</v>
      </c>
      <c r="D127" s="161">
        <v>1</v>
      </c>
      <c r="E127" s="243">
        <v>1.03</v>
      </c>
      <c r="F127" s="161">
        <v>12</v>
      </c>
      <c r="G127" s="543">
        <v>33.14</v>
      </c>
      <c r="H127" s="161">
        <v>1</v>
      </c>
      <c r="I127" s="243">
        <v>0.347</v>
      </c>
      <c r="J127" s="544">
        <v>9</v>
      </c>
      <c r="K127" s="545">
        <v>23.807</v>
      </c>
      <c r="L127" s="544">
        <v>3</v>
      </c>
      <c r="M127" s="546">
        <v>1.837</v>
      </c>
      <c r="N127" s="161">
        <v>14</v>
      </c>
      <c r="O127" s="543">
        <v>82.717</v>
      </c>
      <c r="P127" s="161">
        <v>3</v>
      </c>
      <c r="Q127" s="243">
        <v>0.357</v>
      </c>
      <c r="R127" s="544">
        <v>7</v>
      </c>
      <c r="S127" s="545">
        <v>4.065</v>
      </c>
      <c r="T127" s="544">
        <v>5</v>
      </c>
      <c r="U127" s="546">
        <v>6.395</v>
      </c>
    </row>
    <row r="128" spans="1:21" ht="15">
      <c r="A128" s="225" t="s">
        <v>568</v>
      </c>
      <c r="B128" s="161">
        <v>26</v>
      </c>
      <c r="C128" s="543">
        <v>63.081</v>
      </c>
      <c r="D128" s="161">
        <v>7</v>
      </c>
      <c r="E128" s="243">
        <v>2.079</v>
      </c>
      <c r="F128" s="161">
        <v>25</v>
      </c>
      <c r="G128" s="543">
        <v>37.017</v>
      </c>
      <c r="H128" s="161">
        <v>8</v>
      </c>
      <c r="I128" s="243">
        <v>5.955</v>
      </c>
      <c r="J128" s="544">
        <v>11</v>
      </c>
      <c r="K128" s="545">
        <v>33.192</v>
      </c>
      <c r="L128" s="544">
        <v>4</v>
      </c>
      <c r="M128" s="546">
        <v>0.978</v>
      </c>
      <c r="N128" s="161">
        <v>32</v>
      </c>
      <c r="O128" s="543">
        <v>37.895</v>
      </c>
      <c r="P128" s="161">
        <v>10</v>
      </c>
      <c r="Q128" s="243">
        <v>4.056</v>
      </c>
      <c r="R128" s="544">
        <v>29</v>
      </c>
      <c r="S128" s="545">
        <v>111.221</v>
      </c>
      <c r="T128" s="544">
        <v>13</v>
      </c>
      <c r="U128" s="546">
        <v>12.353</v>
      </c>
    </row>
    <row r="129" spans="1:21" ht="15">
      <c r="A129" s="225" t="s">
        <v>569</v>
      </c>
      <c r="B129" s="161">
        <v>21</v>
      </c>
      <c r="C129" s="543">
        <v>44.096</v>
      </c>
      <c r="D129" s="161">
        <v>1</v>
      </c>
      <c r="E129" s="243">
        <v>0.017</v>
      </c>
      <c r="F129" s="161">
        <v>5</v>
      </c>
      <c r="G129" s="543">
        <v>1.285</v>
      </c>
      <c r="H129" s="161">
        <v>4</v>
      </c>
      <c r="I129" s="243">
        <v>0.099</v>
      </c>
      <c r="J129" s="544">
        <v>5</v>
      </c>
      <c r="K129" s="545">
        <v>0.374</v>
      </c>
      <c r="L129" s="544">
        <v>4</v>
      </c>
      <c r="M129" s="546">
        <v>1.748</v>
      </c>
      <c r="N129" s="161">
        <v>19</v>
      </c>
      <c r="O129" s="543">
        <v>49.287</v>
      </c>
      <c r="P129" s="161">
        <v>4</v>
      </c>
      <c r="Q129" s="243">
        <v>0.705</v>
      </c>
      <c r="R129" s="544">
        <v>16</v>
      </c>
      <c r="S129" s="545">
        <v>0.932</v>
      </c>
      <c r="T129" s="544" t="s">
        <v>421</v>
      </c>
      <c r="U129" s="546" t="s">
        <v>421</v>
      </c>
    </row>
    <row r="130" spans="1:21" ht="15">
      <c r="A130" s="225" t="s">
        <v>570</v>
      </c>
      <c r="B130" s="161">
        <v>24</v>
      </c>
      <c r="C130" s="543">
        <v>25.4</v>
      </c>
      <c r="D130" s="161">
        <v>5</v>
      </c>
      <c r="E130" s="243">
        <v>3.376</v>
      </c>
      <c r="F130" s="161">
        <v>22</v>
      </c>
      <c r="G130" s="543">
        <v>92.455</v>
      </c>
      <c r="H130" s="161">
        <v>5</v>
      </c>
      <c r="I130" s="243">
        <v>0.94</v>
      </c>
      <c r="J130" s="544">
        <v>23</v>
      </c>
      <c r="K130" s="545">
        <v>48.695</v>
      </c>
      <c r="L130" s="544">
        <v>2</v>
      </c>
      <c r="M130" s="546">
        <v>1.234</v>
      </c>
      <c r="N130" s="161">
        <v>26</v>
      </c>
      <c r="O130" s="543">
        <v>66.671</v>
      </c>
      <c r="P130" s="161">
        <v>3</v>
      </c>
      <c r="Q130" s="243">
        <v>1.001</v>
      </c>
      <c r="R130" s="544">
        <v>30</v>
      </c>
      <c r="S130" s="545">
        <v>39.474</v>
      </c>
      <c r="T130" s="544">
        <v>7</v>
      </c>
      <c r="U130" s="546">
        <v>12.644</v>
      </c>
    </row>
    <row r="131" spans="1:21" ht="45">
      <c r="A131" s="193" t="s">
        <v>502</v>
      </c>
      <c r="B131" s="161">
        <v>13</v>
      </c>
      <c r="C131" s="543">
        <v>23.697</v>
      </c>
      <c r="D131" s="161">
        <v>2</v>
      </c>
      <c r="E131" s="243">
        <v>0.243</v>
      </c>
      <c r="F131" s="161">
        <v>8</v>
      </c>
      <c r="G131" s="543">
        <v>35.719</v>
      </c>
      <c r="H131" s="161">
        <v>5</v>
      </c>
      <c r="I131" s="243">
        <v>2.043</v>
      </c>
      <c r="J131" s="544">
        <v>10</v>
      </c>
      <c r="K131" s="545">
        <v>19.021</v>
      </c>
      <c r="L131" s="544">
        <v>2</v>
      </c>
      <c r="M131" s="546">
        <v>2.372</v>
      </c>
      <c r="N131" s="161">
        <v>11</v>
      </c>
      <c r="O131" s="543">
        <v>37.574</v>
      </c>
      <c r="P131" s="161">
        <v>16</v>
      </c>
      <c r="Q131" s="243">
        <v>9.755</v>
      </c>
      <c r="R131" s="544">
        <v>18</v>
      </c>
      <c r="S131" s="545">
        <v>12.312</v>
      </c>
      <c r="T131" s="544">
        <v>6</v>
      </c>
      <c r="U131" s="546">
        <v>3.439</v>
      </c>
    </row>
    <row r="132" spans="1:21" ht="15">
      <c r="A132" s="225" t="s">
        <v>571</v>
      </c>
      <c r="B132" s="161">
        <v>2</v>
      </c>
      <c r="C132" s="543">
        <v>0.054</v>
      </c>
      <c r="D132" s="161">
        <v>1</v>
      </c>
      <c r="E132" s="243">
        <v>0.314</v>
      </c>
      <c r="F132" s="161">
        <v>1</v>
      </c>
      <c r="G132" s="543">
        <v>0.02</v>
      </c>
      <c r="H132" s="161" t="s">
        <v>421</v>
      </c>
      <c r="I132" s="243" t="s">
        <v>421</v>
      </c>
      <c r="J132" s="544">
        <v>1</v>
      </c>
      <c r="K132" s="545">
        <v>0.016</v>
      </c>
      <c r="L132" s="544">
        <v>1</v>
      </c>
      <c r="M132" s="546">
        <v>0.982</v>
      </c>
      <c r="N132" s="161">
        <v>5</v>
      </c>
      <c r="O132" s="543">
        <v>1.091</v>
      </c>
      <c r="P132" s="161" t="s">
        <v>421</v>
      </c>
      <c r="Q132" s="243" t="s">
        <v>421</v>
      </c>
      <c r="R132" s="544">
        <v>6</v>
      </c>
      <c r="S132" s="545">
        <v>1.321</v>
      </c>
      <c r="T132" s="544">
        <v>2</v>
      </c>
      <c r="U132" s="546">
        <v>1.052</v>
      </c>
    </row>
    <row r="133" spans="1:21" ht="21" customHeight="1">
      <c r="A133" s="533" t="s">
        <v>488</v>
      </c>
      <c r="B133" s="161"/>
      <c r="C133" s="543"/>
      <c r="D133" s="161"/>
      <c r="E133" s="243"/>
      <c r="F133" s="161"/>
      <c r="G133" s="543"/>
      <c r="H133" s="161"/>
      <c r="I133" s="243"/>
      <c r="J133" s="544"/>
      <c r="K133" s="545"/>
      <c r="L133" s="544"/>
      <c r="M133" s="546"/>
      <c r="N133" s="161"/>
      <c r="O133" s="543"/>
      <c r="P133" s="161"/>
      <c r="Q133" s="243"/>
      <c r="R133" s="544"/>
      <c r="S133" s="545"/>
      <c r="T133" s="544"/>
      <c r="U133" s="546"/>
    </row>
    <row r="134" spans="1:21" ht="15">
      <c r="A134" s="224" t="s">
        <v>458</v>
      </c>
      <c r="B134" s="161">
        <v>99</v>
      </c>
      <c r="C134" s="543">
        <v>81.96</v>
      </c>
      <c r="D134" s="161">
        <v>25</v>
      </c>
      <c r="E134" s="243">
        <v>13.979</v>
      </c>
      <c r="F134" s="161">
        <v>164</v>
      </c>
      <c r="G134" s="543">
        <v>229.574</v>
      </c>
      <c r="H134" s="161">
        <v>27</v>
      </c>
      <c r="I134" s="243">
        <v>25.106</v>
      </c>
      <c r="J134" s="544">
        <v>71</v>
      </c>
      <c r="K134" s="545">
        <v>113.941</v>
      </c>
      <c r="L134" s="544">
        <v>37</v>
      </c>
      <c r="M134" s="546">
        <v>15.8</v>
      </c>
      <c r="N134" s="161">
        <v>102</v>
      </c>
      <c r="O134" s="543">
        <v>145.892</v>
      </c>
      <c r="P134" s="161">
        <v>23</v>
      </c>
      <c r="Q134" s="243">
        <v>10.373000000000001</v>
      </c>
      <c r="R134" s="544">
        <v>112</v>
      </c>
      <c r="S134" s="545">
        <v>74.6</v>
      </c>
      <c r="T134" s="544">
        <v>21</v>
      </c>
      <c r="U134" s="546">
        <v>8.715</v>
      </c>
    </row>
    <row r="135" spans="1:21" ht="15">
      <c r="A135" s="225" t="s">
        <v>566</v>
      </c>
      <c r="B135" s="161">
        <v>4</v>
      </c>
      <c r="C135" s="543">
        <v>0.347</v>
      </c>
      <c r="D135" s="161">
        <v>0</v>
      </c>
      <c r="E135" s="229">
        <v>0</v>
      </c>
      <c r="F135" s="161" t="s">
        <v>421</v>
      </c>
      <c r="G135" s="543" t="s">
        <v>421</v>
      </c>
      <c r="H135" s="161" t="s">
        <v>421</v>
      </c>
      <c r="I135" s="243" t="s">
        <v>421</v>
      </c>
      <c r="J135" s="544" t="s">
        <v>421</v>
      </c>
      <c r="K135" s="545" t="s">
        <v>421</v>
      </c>
      <c r="L135" s="544" t="s">
        <v>421</v>
      </c>
      <c r="M135" s="546" t="s">
        <v>421</v>
      </c>
      <c r="N135" s="161" t="s">
        <v>421</v>
      </c>
      <c r="O135" s="543" t="s">
        <v>421</v>
      </c>
      <c r="P135" s="161" t="s">
        <v>421</v>
      </c>
      <c r="Q135" s="243" t="s">
        <v>421</v>
      </c>
      <c r="R135" s="544">
        <v>1</v>
      </c>
      <c r="S135" s="545">
        <v>3.243</v>
      </c>
      <c r="T135" s="544" t="s">
        <v>421</v>
      </c>
      <c r="U135" s="546" t="s">
        <v>421</v>
      </c>
    </row>
    <row r="136" spans="1:21" ht="15">
      <c r="A136" s="225" t="s">
        <v>567</v>
      </c>
      <c r="B136" s="161">
        <v>6</v>
      </c>
      <c r="C136" s="543">
        <v>9.356</v>
      </c>
      <c r="D136" s="161">
        <v>7</v>
      </c>
      <c r="E136" s="243">
        <v>2.766</v>
      </c>
      <c r="F136" s="161">
        <v>7</v>
      </c>
      <c r="G136" s="543">
        <v>25.616</v>
      </c>
      <c r="H136" s="161">
        <v>3</v>
      </c>
      <c r="I136" s="243">
        <v>1.278</v>
      </c>
      <c r="J136" s="544">
        <v>12</v>
      </c>
      <c r="K136" s="545">
        <v>53.019</v>
      </c>
      <c r="L136" s="544">
        <v>2</v>
      </c>
      <c r="M136" s="546">
        <v>0.106</v>
      </c>
      <c r="N136" s="161">
        <v>9</v>
      </c>
      <c r="O136" s="543">
        <v>26.904</v>
      </c>
      <c r="P136" s="161">
        <v>3</v>
      </c>
      <c r="Q136" s="243">
        <v>1.808</v>
      </c>
      <c r="R136" s="544">
        <v>9</v>
      </c>
      <c r="S136" s="545">
        <v>40.431</v>
      </c>
      <c r="T136" s="544">
        <v>4</v>
      </c>
      <c r="U136" s="546">
        <v>2.21</v>
      </c>
    </row>
    <row r="137" spans="1:21" ht="15">
      <c r="A137" s="225" t="s">
        <v>568</v>
      </c>
      <c r="B137" s="161">
        <v>21</v>
      </c>
      <c r="C137" s="543">
        <v>26.442</v>
      </c>
      <c r="D137" s="161">
        <v>12</v>
      </c>
      <c r="E137" s="243">
        <v>2.714</v>
      </c>
      <c r="F137" s="161">
        <v>14</v>
      </c>
      <c r="G137" s="543">
        <v>136.581</v>
      </c>
      <c r="H137" s="161">
        <v>14</v>
      </c>
      <c r="I137" s="243">
        <v>20.392</v>
      </c>
      <c r="J137" s="544">
        <v>20</v>
      </c>
      <c r="K137" s="545">
        <v>10.236</v>
      </c>
      <c r="L137" s="544">
        <v>13</v>
      </c>
      <c r="M137" s="546">
        <v>2.633</v>
      </c>
      <c r="N137" s="161">
        <v>22</v>
      </c>
      <c r="O137" s="543">
        <v>53.267</v>
      </c>
      <c r="P137" s="161">
        <v>10</v>
      </c>
      <c r="Q137" s="243">
        <v>2.166</v>
      </c>
      <c r="R137" s="544">
        <v>11</v>
      </c>
      <c r="S137" s="545">
        <v>8.801</v>
      </c>
      <c r="T137" s="544">
        <v>6</v>
      </c>
      <c r="U137" s="546">
        <v>0.583</v>
      </c>
    </row>
    <row r="138" spans="1:21" ht="15">
      <c r="A138" s="225" t="s">
        <v>569</v>
      </c>
      <c r="B138" s="161">
        <v>53</v>
      </c>
      <c r="C138" s="543">
        <v>17.018</v>
      </c>
      <c r="D138" s="161">
        <v>0</v>
      </c>
      <c r="E138" s="243">
        <v>0</v>
      </c>
      <c r="F138" s="161">
        <v>118</v>
      </c>
      <c r="G138" s="543">
        <v>2.852</v>
      </c>
      <c r="H138" s="161" t="s">
        <v>421</v>
      </c>
      <c r="I138" s="243" t="s">
        <v>421</v>
      </c>
      <c r="J138" s="544">
        <v>21</v>
      </c>
      <c r="K138" s="545">
        <v>18.185</v>
      </c>
      <c r="L138" s="544">
        <v>1</v>
      </c>
      <c r="M138" s="546">
        <v>0.039</v>
      </c>
      <c r="N138" s="161">
        <v>44</v>
      </c>
      <c r="O138" s="543">
        <v>1.221</v>
      </c>
      <c r="P138" s="161">
        <v>1</v>
      </c>
      <c r="Q138" s="243">
        <v>0.024</v>
      </c>
      <c r="R138" s="544">
        <v>75</v>
      </c>
      <c r="S138" s="545">
        <v>1.913</v>
      </c>
      <c r="T138" s="544" t="s">
        <v>421</v>
      </c>
      <c r="U138" s="546" t="s">
        <v>421</v>
      </c>
    </row>
    <row r="139" spans="1:21" ht="15">
      <c r="A139" s="225" t="s">
        <v>570</v>
      </c>
      <c r="B139" s="161">
        <v>11</v>
      </c>
      <c r="C139" s="543">
        <v>21.844</v>
      </c>
      <c r="D139" s="161">
        <v>3</v>
      </c>
      <c r="E139" s="243">
        <v>3.08</v>
      </c>
      <c r="F139" s="161">
        <v>18</v>
      </c>
      <c r="G139" s="543">
        <v>27.421</v>
      </c>
      <c r="H139" s="161">
        <v>5</v>
      </c>
      <c r="I139" s="243">
        <v>1.058</v>
      </c>
      <c r="J139" s="544">
        <v>14</v>
      </c>
      <c r="K139" s="545">
        <v>9.014</v>
      </c>
      <c r="L139" s="544">
        <v>9</v>
      </c>
      <c r="M139" s="546">
        <v>1.924</v>
      </c>
      <c r="N139" s="161">
        <v>16</v>
      </c>
      <c r="O139" s="543">
        <v>17.837</v>
      </c>
      <c r="P139" s="161">
        <v>6</v>
      </c>
      <c r="Q139" s="243">
        <v>6.04</v>
      </c>
      <c r="R139" s="544">
        <v>11</v>
      </c>
      <c r="S139" s="545">
        <v>7.568</v>
      </c>
      <c r="T139" s="544">
        <v>4</v>
      </c>
      <c r="U139" s="546">
        <v>4.715</v>
      </c>
    </row>
    <row r="140" spans="1:21" ht="45">
      <c r="A140" s="193" t="s">
        <v>502</v>
      </c>
      <c r="B140" s="161">
        <v>4</v>
      </c>
      <c r="C140" s="543">
        <v>6.953</v>
      </c>
      <c r="D140" s="161">
        <v>3</v>
      </c>
      <c r="E140" s="243">
        <v>5.419</v>
      </c>
      <c r="F140" s="161">
        <v>5</v>
      </c>
      <c r="G140" s="543">
        <v>37.051</v>
      </c>
      <c r="H140" s="161">
        <v>5</v>
      </c>
      <c r="I140" s="243">
        <v>2.378</v>
      </c>
      <c r="J140" s="544">
        <v>4</v>
      </c>
      <c r="K140" s="545">
        <v>23.487</v>
      </c>
      <c r="L140" s="544">
        <v>11</v>
      </c>
      <c r="M140" s="546">
        <v>11.063</v>
      </c>
      <c r="N140" s="161">
        <v>3</v>
      </c>
      <c r="O140" s="543">
        <v>46.118</v>
      </c>
      <c r="P140" s="161">
        <v>1</v>
      </c>
      <c r="Q140" s="243">
        <v>0.185</v>
      </c>
      <c r="R140" s="544">
        <v>3</v>
      </c>
      <c r="S140" s="545">
        <v>5.222</v>
      </c>
      <c r="T140" s="544">
        <v>6</v>
      </c>
      <c r="U140" s="546">
        <v>1.18</v>
      </c>
    </row>
    <row r="141" spans="1:21" ht="15">
      <c r="A141" s="225" t="s">
        <v>571</v>
      </c>
      <c r="B141" s="161">
        <v>0</v>
      </c>
      <c r="C141" s="161">
        <v>0</v>
      </c>
      <c r="D141" s="161">
        <v>0</v>
      </c>
      <c r="E141" s="229">
        <v>0</v>
      </c>
      <c r="F141" s="161">
        <v>2</v>
      </c>
      <c r="G141" s="543">
        <v>0.053</v>
      </c>
      <c r="H141" s="161" t="s">
        <v>421</v>
      </c>
      <c r="I141" s="243" t="s">
        <v>421</v>
      </c>
      <c r="J141" s="544" t="s">
        <v>421</v>
      </c>
      <c r="K141" s="545" t="s">
        <v>421</v>
      </c>
      <c r="L141" s="544">
        <v>1</v>
      </c>
      <c r="M141" s="546">
        <v>0.035</v>
      </c>
      <c r="N141" s="161">
        <v>8</v>
      </c>
      <c r="O141" s="543">
        <v>0.545</v>
      </c>
      <c r="P141" s="161">
        <v>2</v>
      </c>
      <c r="Q141" s="243">
        <v>0.15</v>
      </c>
      <c r="R141" s="544">
        <v>2</v>
      </c>
      <c r="S141" s="545">
        <v>7.422</v>
      </c>
      <c r="T141" s="544">
        <v>1</v>
      </c>
      <c r="U141" s="546">
        <v>0.027</v>
      </c>
    </row>
    <row r="142" spans="1:21" ht="21" customHeight="1">
      <c r="A142" s="533" t="s">
        <v>489</v>
      </c>
      <c r="B142" s="161"/>
      <c r="C142" s="543"/>
      <c r="D142" s="161"/>
      <c r="E142" s="243"/>
      <c r="F142" s="161"/>
      <c r="G142" s="543"/>
      <c r="H142" s="161"/>
      <c r="I142" s="243"/>
      <c r="J142" s="544"/>
      <c r="K142" s="545"/>
      <c r="L142" s="544"/>
      <c r="M142" s="546"/>
      <c r="N142" s="161"/>
      <c r="O142" s="543"/>
      <c r="P142" s="161"/>
      <c r="Q142" s="243"/>
      <c r="R142" s="544"/>
      <c r="S142" s="545"/>
      <c r="T142" s="544"/>
      <c r="U142" s="546"/>
    </row>
    <row r="143" spans="1:21" ht="15">
      <c r="A143" s="224" t="s">
        <v>458</v>
      </c>
      <c r="B143" s="161">
        <v>99</v>
      </c>
      <c r="C143" s="543">
        <v>64.463</v>
      </c>
      <c r="D143" s="161">
        <v>8</v>
      </c>
      <c r="E143" s="243">
        <v>3.497</v>
      </c>
      <c r="F143" s="161">
        <v>69</v>
      </c>
      <c r="G143" s="543">
        <v>36.709</v>
      </c>
      <c r="H143" s="161">
        <v>11</v>
      </c>
      <c r="I143" s="243">
        <v>3.277</v>
      </c>
      <c r="J143" s="544">
        <v>53</v>
      </c>
      <c r="K143" s="545">
        <v>52.314</v>
      </c>
      <c r="L143" s="544">
        <v>29</v>
      </c>
      <c r="M143" s="546">
        <v>20.98</v>
      </c>
      <c r="N143" s="161">
        <v>40</v>
      </c>
      <c r="O143" s="543">
        <v>42.952000000000005</v>
      </c>
      <c r="P143" s="161">
        <v>22</v>
      </c>
      <c r="Q143" s="243">
        <v>12.798</v>
      </c>
      <c r="R143" s="544">
        <v>52</v>
      </c>
      <c r="S143" s="545">
        <v>22.096</v>
      </c>
      <c r="T143" s="544">
        <v>19</v>
      </c>
      <c r="U143" s="546">
        <v>12.610999999999999</v>
      </c>
    </row>
    <row r="144" spans="1:21" ht="15">
      <c r="A144" s="225" t="s">
        <v>566</v>
      </c>
      <c r="B144" s="161">
        <v>1</v>
      </c>
      <c r="C144" s="543">
        <v>0.847</v>
      </c>
      <c r="D144" s="161">
        <v>1</v>
      </c>
      <c r="E144" s="243">
        <v>0.18</v>
      </c>
      <c r="F144" s="161">
        <v>1</v>
      </c>
      <c r="G144" s="543">
        <v>3.7</v>
      </c>
      <c r="H144" s="161" t="s">
        <v>421</v>
      </c>
      <c r="I144" s="243" t="s">
        <v>421</v>
      </c>
      <c r="J144" s="544" t="s">
        <v>421</v>
      </c>
      <c r="K144" s="545" t="s">
        <v>421</v>
      </c>
      <c r="L144" s="544" t="s">
        <v>421</v>
      </c>
      <c r="M144" s="546" t="s">
        <v>421</v>
      </c>
      <c r="N144" s="161" t="s">
        <v>421</v>
      </c>
      <c r="O144" s="543" t="s">
        <v>421</v>
      </c>
      <c r="P144" s="161">
        <v>2</v>
      </c>
      <c r="Q144" s="243">
        <v>0.741</v>
      </c>
      <c r="R144" s="544" t="s">
        <v>421</v>
      </c>
      <c r="S144" s="545" t="s">
        <v>421</v>
      </c>
      <c r="T144" s="544" t="s">
        <v>421</v>
      </c>
      <c r="U144" s="546" t="s">
        <v>421</v>
      </c>
    </row>
    <row r="145" spans="1:21" ht="15">
      <c r="A145" s="225" t="s">
        <v>567</v>
      </c>
      <c r="B145" s="161">
        <v>3</v>
      </c>
      <c r="C145" s="543">
        <v>8.485</v>
      </c>
      <c r="D145" s="161">
        <v>0</v>
      </c>
      <c r="E145" s="229">
        <v>0</v>
      </c>
      <c r="F145" s="161">
        <v>1</v>
      </c>
      <c r="G145" s="543">
        <v>1.498</v>
      </c>
      <c r="H145" s="161">
        <v>1</v>
      </c>
      <c r="I145" s="243">
        <v>0.025</v>
      </c>
      <c r="J145" s="544">
        <v>3</v>
      </c>
      <c r="K145" s="545">
        <v>14.357</v>
      </c>
      <c r="L145" s="544">
        <v>2</v>
      </c>
      <c r="M145" s="546">
        <v>2.86</v>
      </c>
      <c r="N145" s="161" t="s">
        <v>421</v>
      </c>
      <c r="O145" s="543" t="s">
        <v>421</v>
      </c>
      <c r="P145" s="161">
        <v>5</v>
      </c>
      <c r="Q145" s="243">
        <v>2.278</v>
      </c>
      <c r="R145" s="544">
        <v>3</v>
      </c>
      <c r="S145" s="545">
        <v>1.514</v>
      </c>
      <c r="T145" s="544">
        <v>1</v>
      </c>
      <c r="U145" s="546">
        <v>0.039</v>
      </c>
    </row>
    <row r="146" spans="1:21" ht="15">
      <c r="A146" s="225" t="s">
        <v>568</v>
      </c>
      <c r="B146" s="161">
        <v>37</v>
      </c>
      <c r="C146" s="543">
        <v>38.436</v>
      </c>
      <c r="D146" s="161">
        <v>3</v>
      </c>
      <c r="E146" s="243">
        <v>0.676</v>
      </c>
      <c r="F146" s="161">
        <v>19</v>
      </c>
      <c r="G146" s="543">
        <v>19.028</v>
      </c>
      <c r="H146" s="161">
        <v>4</v>
      </c>
      <c r="I146" s="243">
        <v>1.185</v>
      </c>
      <c r="J146" s="544">
        <v>24</v>
      </c>
      <c r="K146" s="545">
        <v>16.808</v>
      </c>
      <c r="L146" s="544">
        <v>13</v>
      </c>
      <c r="M146" s="546">
        <v>3.871</v>
      </c>
      <c r="N146" s="161">
        <v>19</v>
      </c>
      <c r="O146" s="543">
        <v>20.729</v>
      </c>
      <c r="P146" s="161">
        <v>10</v>
      </c>
      <c r="Q146" s="243">
        <v>6.217</v>
      </c>
      <c r="R146" s="544">
        <v>29</v>
      </c>
      <c r="S146" s="545">
        <v>6.121</v>
      </c>
      <c r="T146" s="544">
        <v>7</v>
      </c>
      <c r="U146" s="546">
        <v>2.141</v>
      </c>
    </row>
    <row r="147" spans="1:21" ht="15">
      <c r="A147" s="225" t="s">
        <v>569</v>
      </c>
      <c r="B147" s="161">
        <v>46</v>
      </c>
      <c r="C147" s="543">
        <v>1.089</v>
      </c>
      <c r="D147" s="161">
        <v>0</v>
      </c>
      <c r="E147" s="229">
        <v>0</v>
      </c>
      <c r="F147" s="161">
        <v>34</v>
      </c>
      <c r="G147" s="543">
        <v>1.295</v>
      </c>
      <c r="H147" s="161">
        <v>1</v>
      </c>
      <c r="I147" s="243">
        <v>0.113</v>
      </c>
      <c r="J147" s="544">
        <v>14</v>
      </c>
      <c r="K147" s="545">
        <v>2.022</v>
      </c>
      <c r="L147" s="544" t="s">
        <v>421</v>
      </c>
      <c r="M147" s="546" t="s">
        <v>421</v>
      </c>
      <c r="N147" s="161">
        <v>4</v>
      </c>
      <c r="O147" s="543">
        <v>0.236</v>
      </c>
      <c r="P147" s="161" t="s">
        <v>421</v>
      </c>
      <c r="Q147" s="243" t="s">
        <v>421</v>
      </c>
      <c r="R147" s="544">
        <v>7</v>
      </c>
      <c r="S147" s="545">
        <v>1.296</v>
      </c>
      <c r="T147" s="544">
        <v>1</v>
      </c>
      <c r="U147" s="546">
        <v>0.045</v>
      </c>
    </row>
    <row r="148" spans="1:21" ht="15">
      <c r="A148" s="225" t="s">
        <v>570</v>
      </c>
      <c r="B148" s="161">
        <v>10</v>
      </c>
      <c r="C148" s="543">
        <v>4.957</v>
      </c>
      <c r="D148" s="161">
        <v>2</v>
      </c>
      <c r="E148" s="243">
        <v>1.348</v>
      </c>
      <c r="F148" s="161">
        <v>9</v>
      </c>
      <c r="G148" s="543">
        <v>5.459</v>
      </c>
      <c r="H148" s="161">
        <v>3</v>
      </c>
      <c r="I148" s="243">
        <v>1.211</v>
      </c>
      <c r="J148" s="544">
        <v>7</v>
      </c>
      <c r="K148" s="545">
        <v>3.922</v>
      </c>
      <c r="L148" s="544">
        <v>8</v>
      </c>
      <c r="M148" s="546">
        <v>2.423</v>
      </c>
      <c r="N148" s="161">
        <v>12</v>
      </c>
      <c r="O148" s="543">
        <v>18.861</v>
      </c>
      <c r="P148" s="161">
        <v>3</v>
      </c>
      <c r="Q148" s="243">
        <v>1.206</v>
      </c>
      <c r="R148" s="544">
        <v>7</v>
      </c>
      <c r="S148" s="545">
        <v>10.701</v>
      </c>
      <c r="T148" s="544">
        <v>8</v>
      </c>
      <c r="U148" s="546">
        <v>9.754</v>
      </c>
    </row>
    <row r="149" spans="1:21" ht="45">
      <c r="A149" s="193" t="s">
        <v>502</v>
      </c>
      <c r="B149" s="161">
        <v>2</v>
      </c>
      <c r="C149" s="543">
        <v>10.649</v>
      </c>
      <c r="D149" s="161">
        <v>2</v>
      </c>
      <c r="E149" s="243">
        <v>1.293</v>
      </c>
      <c r="F149" s="161">
        <v>5</v>
      </c>
      <c r="G149" s="543">
        <v>5.729</v>
      </c>
      <c r="H149" s="161">
        <v>2</v>
      </c>
      <c r="I149" s="243">
        <v>0.743</v>
      </c>
      <c r="J149" s="544">
        <v>5</v>
      </c>
      <c r="K149" s="545">
        <v>15.205</v>
      </c>
      <c r="L149" s="544">
        <v>6</v>
      </c>
      <c r="M149" s="546">
        <v>11.826</v>
      </c>
      <c r="N149" s="161">
        <v>3</v>
      </c>
      <c r="O149" s="543">
        <v>3.112</v>
      </c>
      <c r="P149" s="161">
        <v>2</v>
      </c>
      <c r="Q149" s="243">
        <v>2.356</v>
      </c>
      <c r="R149" s="544">
        <v>2</v>
      </c>
      <c r="S149" s="545">
        <v>2.116</v>
      </c>
      <c r="T149" s="544">
        <v>2</v>
      </c>
      <c r="U149" s="546">
        <v>0.632</v>
      </c>
    </row>
    <row r="150" spans="1:21" ht="15">
      <c r="A150" s="225" t="s">
        <v>571</v>
      </c>
      <c r="B150" s="161">
        <v>0</v>
      </c>
      <c r="C150" s="161">
        <v>0</v>
      </c>
      <c r="D150" s="161">
        <v>0</v>
      </c>
      <c r="E150" s="229">
        <v>0</v>
      </c>
      <c r="F150" s="161" t="s">
        <v>421</v>
      </c>
      <c r="G150" s="543" t="s">
        <v>421</v>
      </c>
      <c r="H150" s="161" t="s">
        <v>421</v>
      </c>
      <c r="I150" s="243" t="s">
        <v>421</v>
      </c>
      <c r="J150" s="544" t="s">
        <v>421</v>
      </c>
      <c r="K150" s="545" t="s">
        <v>421</v>
      </c>
      <c r="L150" s="544" t="s">
        <v>421</v>
      </c>
      <c r="M150" s="546" t="s">
        <v>421</v>
      </c>
      <c r="N150" s="161">
        <v>2</v>
      </c>
      <c r="O150" s="543">
        <v>0.014</v>
      </c>
      <c r="P150" s="161" t="s">
        <v>421</v>
      </c>
      <c r="Q150" s="243" t="s">
        <v>421</v>
      </c>
      <c r="R150" s="544">
        <v>4</v>
      </c>
      <c r="S150" s="545">
        <v>0.348</v>
      </c>
      <c r="T150" s="544" t="s">
        <v>421</v>
      </c>
      <c r="U150" s="546" t="s">
        <v>421</v>
      </c>
    </row>
    <row r="151" spans="1:21" ht="21" customHeight="1">
      <c r="A151" s="533" t="s">
        <v>490</v>
      </c>
      <c r="B151" s="161"/>
      <c r="C151" s="543"/>
      <c r="D151" s="161"/>
      <c r="E151" s="243"/>
      <c r="F151" s="161"/>
      <c r="G151" s="543"/>
      <c r="H151" s="161"/>
      <c r="I151" s="243"/>
      <c r="J151" s="544"/>
      <c r="K151" s="545"/>
      <c r="L151" s="544"/>
      <c r="M151" s="546"/>
      <c r="N151" s="161"/>
      <c r="O151" s="543"/>
      <c r="P151" s="161"/>
      <c r="Q151" s="243"/>
      <c r="R151" s="544"/>
      <c r="S151" s="545"/>
      <c r="T151" s="544"/>
      <c r="U151" s="546"/>
    </row>
    <row r="152" spans="1:21" ht="15">
      <c r="A152" s="224" t="s">
        <v>458</v>
      </c>
      <c r="B152" s="161">
        <v>23</v>
      </c>
      <c r="C152" s="543">
        <v>47.315</v>
      </c>
      <c r="D152" s="161">
        <v>4</v>
      </c>
      <c r="E152" s="243">
        <v>4.752</v>
      </c>
      <c r="F152" s="161">
        <v>14</v>
      </c>
      <c r="G152" s="543">
        <v>24.026</v>
      </c>
      <c r="H152" s="161">
        <v>1</v>
      </c>
      <c r="I152" s="243">
        <v>2.141</v>
      </c>
      <c r="J152" s="544">
        <v>33</v>
      </c>
      <c r="K152" s="545">
        <v>142.046</v>
      </c>
      <c r="L152" s="544" t="s">
        <v>421</v>
      </c>
      <c r="M152" s="546" t="s">
        <v>421</v>
      </c>
      <c r="N152" s="161">
        <v>38</v>
      </c>
      <c r="O152" s="543">
        <v>77.017</v>
      </c>
      <c r="P152" s="161">
        <v>1</v>
      </c>
      <c r="Q152" s="243">
        <v>2.5</v>
      </c>
      <c r="R152" s="544">
        <v>16</v>
      </c>
      <c r="S152" s="545">
        <v>13.533000000000001</v>
      </c>
      <c r="T152" s="544" t="s">
        <v>421</v>
      </c>
      <c r="U152" s="546" t="s">
        <v>421</v>
      </c>
    </row>
    <row r="153" spans="1:21" ht="15">
      <c r="A153" s="225" t="s">
        <v>566</v>
      </c>
      <c r="B153" s="161">
        <v>2</v>
      </c>
      <c r="C153" s="543">
        <v>2.692</v>
      </c>
      <c r="D153" s="161">
        <v>1</v>
      </c>
      <c r="E153" s="243">
        <v>1.144</v>
      </c>
      <c r="F153" s="161" t="s">
        <v>421</v>
      </c>
      <c r="G153" s="543" t="s">
        <v>421</v>
      </c>
      <c r="H153" s="161" t="s">
        <v>421</v>
      </c>
      <c r="I153" s="243" t="s">
        <v>421</v>
      </c>
      <c r="J153" s="544">
        <v>3</v>
      </c>
      <c r="K153" s="545">
        <v>7.859</v>
      </c>
      <c r="L153" s="544" t="s">
        <v>421</v>
      </c>
      <c r="M153" s="546" t="s">
        <v>421</v>
      </c>
      <c r="N153" s="161">
        <v>1</v>
      </c>
      <c r="O153" s="543">
        <v>1.461</v>
      </c>
      <c r="P153" s="161" t="s">
        <v>421</v>
      </c>
      <c r="Q153" s="243" t="s">
        <v>421</v>
      </c>
      <c r="R153" s="544" t="s">
        <v>421</v>
      </c>
      <c r="S153" s="545" t="s">
        <v>421</v>
      </c>
      <c r="T153" s="544" t="s">
        <v>421</v>
      </c>
      <c r="U153" s="546" t="s">
        <v>421</v>
      </c>
    </row>
    <row r="154" spans="1:21" ht="15">
      <c r="A154" s="225" t="s">
        <v>567</v>
      </c>
      <c r="B154" s="161">
        <v>0</v>
      </c>
      <c r="C154" s="161">
        <v>0</v>
      </c>
      <c r="D154" s="161">
        <v>0</v>
      </c>
      <c r="E154" s="229">
        <v>0</v>
      </c>
      <c r="F154" s="161">
        <v>1</v>
      </c>
      <c r="G154" s="543">
        <v>1.624</v>
      </c>
      <c r="H154" s="161" t="s">
        <v>421</v>
      </c>
      <c r="I154" s="243" t="s">
        <v>421</v>
      </c>
      <c r="J154" s="544">
        <v>1</v>
      </c>
      <c r="K154" s="545">
        <v>0.704</v>
      </c>
      <c r="L154" s="544" t="s">
        <v>421</v>
      </c>
      <c r="M154" s="546" t="s">
        <v>421</v>
      </c>
      <c r="N154" s="161">
        <v>5</v>
      </c>
      <c r="O154" s="543">
        <v>2.622</v>
      </c>
      <c r="P154" s="161" t="s">
        <v>421</v>
      </c>
      <c r="Q154" s="243" t="s">
        <v>421</v>
      </c>
      <c r="R154" s="544">
        <v>2</v>
      </c>
      <c r="S154" s="545">
        <v>1.922</v>
      </c>
      <c r="T154" s="544" t="s">
        <v>421</v>
      </c>
      <c r="U154" s="546" t="s">
        <v>421</v>
      </c>
    </row>
    <row r="155" spans="1:21" ht="15">
      <c r="A155" s="225" t="s">
        <v>568</v>
      </c>
      <c r="B155" s="161">
        <v>8</v>
      </c>
      <c r="C155" s="543">
        <v>7.69</v>
      </c>
      <c r="D155" s="161">
        <v>0</v>
      </c>
      <c r="E155" s="229">
        <v>0</v>
      </c>
      <c r="F155" s="161">
        <v>8</v>
      </c>
      <c r="G155" s="543">
        <v>10.713</v>
      </c>
      <c r="H155" s="161" t="s">
        <v>421</v>
      </c>
      <c r="I155" s="243" t="s">
        <v>421</v>
      </c>
      <c r="J155" s="544">
        <v>17</v>
      </c>
      <c r="K155" s="545">
        <v>121.648</v>
      </c>
      <c r="L155" s="544" t="s">
        <v>421</v>
      </c>
      <c r="M155" s="546" t="s">
        <v>421</v>
      </c>
      <c r="N155" s="161">
        <v>9</v>
      </c>
      <c r="O155" s="543">
        <v>9.859</v>
      </c>
      <c r="P155" s="161" t="s">
        <v>421</v>
      </c>
      <c r="Q155" s="243" t="s">
        <v>421</v>
      </c>
      <c r="R155" s="544">
        <v>8</v>
      </c>
      <c r="S155" s="545">
        <v>5.654</v>
      </c>
      <c r="T155" s="544" t="s">
        <v>421</v>
      </c>
      <c r="U155" s="546" t="s">
        <v>421</v>
      </c>
    </row>
    <row r="156" spans="1:21" ht="15">
      <c r="A156" s="225" t="s">
        <v>569</v>
      </c>
      <c r="B156" s="161">
        <v>3</v>
      </c>
      <c r="C156" s="543">
        <v>3.699</v>
      </c>
      <c r="D156" s="161">
        <v>1</v>
      </c>
      <c r="E156" s="243">
        <v>0.12</v>
      </c>
      <c r="F156" s="161">
        <v>1</v>
      </c>
      <c r="G156" s="543">
        <v>0.234</v>
      </c>
      <c r="H156" s="161" t="s">
        <v>421</v>
      </c>
      <c r="I156" s="243" t="s">
        <v>421</v>
      </c>
      <c r="J156" s="544">
        <v>5</v>
      </c>
      <c r="K156" s="545">
        <v>0.272</v>
      </c>
      <c r="L156" s="544" t="s">
        <v>421</v>
      </c>
      <c r="M156" s="546" t="s">
        <v>421</v>
      </c>
      <c r="N156" s="161">
        <v>5</v>
      </c>
      <c r="O156" s="543">
        <v>8.87</v>
      </c>
      <c r="P156" s="161" t="s">
        <v>421</v>
      </c>
      <c r="Q156" s="243" t="s">
        <v>421</v>
      </c>
      <c r="R156" s="544" t="s">
        <v>421</v>
      </c>
      <c r="S156" s="545" t="s">
        <v>421</v>
      </c>
      <c r="T156" s="544" t="s">
        <v>421</v>
      </c>
      <c r="U156" s="546" t="s">
        <v>421</v>
      </c>
    </row>
    <row r="157" spans="1:21" ht="15">
      <c r="A157" s="225" t="s">
        <v>570</v>
      </c>
      <c r="B157" s="161">
        <v>5</v>
      </c>
      <c r="C157" s="543">
        <v>2.157</v>
      </c>
      <c r="D157" s="161">
        <v>1</v>
      </c>
      <c r="E157" s="243">
        <v>2.415</v>
      </c>
      <c r="F157" s="161">
        <v>2</v>
      </c>
      <c r="G157" s="543">
        <v>4.931</v>
      </c>
      <c r="H157" s="161" t="s">
        <v>421</v>
      </c>
      <c r="I157" s="243" t="s">
        <v>421</v>
      </c>
      <c r="J157" s="544">
        <v>5</v>
      </c>
      <c r="K157" s="545">
        <v>10.992</v>
      </c>
      <c r="L157" s="544" t="s">
        <v>421</v>
      </c>
      <c r="M157" s="546" t="s">
        <v>421</v>
      </c>
      <c r="N157" s="161">
        <v>14</v>
      </c>
      <c r="O157" s="543">
        <v>48.265</v>
      </c>
      <c r="P157" s="161" t="s">
        <v>421</v>
      </c>
      <c r="Q157" s="243" t="s">
        <v>421</v>
      </c>
      <c r="R157" s="544">
        <v>4</v>
      </c>
      <c r="S157" s="545">
        <v>4.038</v>
      </c>
      <c r="T157" s="544" t="s">
        <v>421</v>
      </c>
      <c r="U157" s="546" t="s">
        <v>421</v>
      </c>
    </row>
    <row r="158" spans="1:21" ht="45">
      <c r="A158" s="193" t="s">
        <v>502</v>
      </c>
      <c r="B158" s="161">
        <v>5</v>
      </c>
      <c r="C158" s="543">
        <v>31.077</v>
      </c>
      <c r="D158" s="161">
        <v>1</v>
      </c>
      <c r="E158" s="243">
        <v>1.073</v>
      </c>
      <c r="F158" s="161">
        <v>2</v>
      </c>
      <c r="G158" s="543">
        <v>6.524</v>
      </c>
      <c r="H158" s="161">
        <v>1</v>
      </c>
      <c r="I158" s="243">
        <v>2.141</v>
      </c>
      <c r="J158" s="544">
        <v>2</v>
      </c>
      <c r="K158" s="545">
        <v>0.571</v>
      </c>
      <c r="L158" s="544" t="s">
        <v>421</v>
      </c>
      <c r="M158" s="546" t="s">
        <v>421</v>
      </c>
      <c r="N158" s="161">
        <v>4</v>
      </c>
      <c r="O158" s="543">
        <v>5.94</v>
      </c>
      <c r="P158" s="161">
        <v>1</v>
      </c>
      <c r="Q158" s="243">
        <v>2.5</v>
      </c>
      <c r="R158" s="544">
        <v>2</v>
      </c>
      <c r="S158" s="545">
        <v>1.919</v>
      </c>
      <c r="T158" s="544" t="s">
        <v>421</v>
      </c>
      <c r="U158" s="546" t="s">
        <v>421</v>
      </c>
    </row>
    <row r="159" spans="1:21" ht="15">
      <c r="A159" s="225" t="s">
        <v>571</v>
      </c>
      <c r="B159" s="161">
        <v>0</v>
      </c>
      <c r="C159" s="161">
        <v>0</v>
      </c>
      <c r="D159" s="161">
        <v>0</v>
      </c>
      <c r="E159" s="229">
        <v>0</v>
      </c>
      <c r="F159" s="544" t="s">
        <v>421</v>
      </c>
      <c r="G159" s="543" t="s">
        <v>421</v>
      </c>
      <c r="H159" s="161" t="s">
        <v>421</v>
      </c>
      <c r="I159" s="243" t="s">
        <v>421</v>
      </c>
      <c r="J159" s="544" t="s">
        <v>421</v>
      </c>
      <c r="K159" s="545" t="s">
        <v>421</v>
      </c>
      <c r="L159" s="544" t="s">
        <v>421</v>
      </c>
      <c r="M159" s="546" t="s">
        <v>421</v>
      </c>
      <c r="N159" s="544" t="s">
        <v>421</v>
      </c>
      <c r="O159" s="543" t="s">
        <v>421</v>
      </c>
      <c r="P159" s="161" t="s">
        <v>421</v>
      </c>
      <c r="Q159" s="243" t="s">
        <v>421</v>
      </c>
      <c r="R159" s="544" t="s">
        <v>421</v>
      </c>
      <c r="S159" s="545" t="s">
        <v>421</v>
      </c>
      <c r="T159" s="544" t="s">
        <v>421</v>
      </c>
      <c r="U159" s="546" t="s">
        <v>421</v>
      </c>
    </row>
    <row r="160" spans="1:21" ht="21" customHeight="1">
      <c r="A160" s="533" t="s">
        <v>491</v>
      </c>
      <c r="B160" s="161"/>
      <c r="C160" s="543"/>
      <c r="D160" s="161"/>
      <c r="E160" s="243"/>
      <c r="F160" s="161"/>
      <c r="G160" s="543"/>
      <c r="H160" s="161"/>
      <c r="I160" s="243"/>
      <c r="J160" s="544"/>
      <c r="K160" s="545"/>
      <c r="L160" s="544"/>
      <c r="M160" s="546"/>
      <c r="N160" s="161"/>
      <c r="O160" s="543"/>
      <c r="P160" s="161"/>
      <c r="Q160" s="243"/>
      <c r="R160" s="544"/>
      <c r="S160" s="545"/>
      <c r="T160" s="544"/>
      <c r="U160" s="546"/>
    </row>
    <row r="161" spans="1:21" ht="15">
      <c r="A161" s="224" t="s">
        <v>458</v>
      </c>
      <c r="B161" s="161">
        <v>93</v>
      </c>
      <c r="C161" s="543">
        <v>145.798</v>
      </c>
      <c r="D161" s="161">
        <v>14</v>
      </c>
      <c r="E161" s="243">
        <v>5.837</v>
      </c>
      <c r="F161" s="161">
        <v>114</v>
      </c>
      <c r="G161" s="543">
        <v>316.449</v>
      </c>
      <c r="H161" s="161">
        <v>31</v>
      </c>
      <c r="I161" s="243">
        <v>32.63</v>
      </c>
      <c r="J161" s="544">
        <v>99</v>
      </c>
      <c r="K161" s="545">
        <v>171.524</v>
      </c>
      <c r="L161" s="544">
        <v>15</v>
      </c>
      <c r="M161" s="546">
        <v>39.681</v>
      </c>
      <c r="N161" s="161">
        <v>93</v>
      </c>
      <c r="O161" s="543">
        <v>168.36599999999999</v>
      </c>
      <c r="P161" s="161">
        <v>25</v>
      </c>
      <c r="Q161" s="243">
        <v>25.943</v>
      </c>
      <c r="R161" s="544">
        <v>92</v>
      </c>
      <c r="S161" s="545">
        <v>321.16900000000004</v>
      </c>
      <c r="T161" s="544">
        <v>26</v>
      </c>
      <c r="U161" s="546">
        <v>23.365000000000002</v>
      </c>
    </row>
    <row r="162" spans="1:21" ht="15">
      <c r="A162" s="225" t="s">
        <v>566</v>
      </c>
      <c r="B162" s="161">
        <v>3</v>
      </c>
      <c r="C162" s="543">
        <v>1.991</v>
      </c>
      <c r="D162" s="161">
        <v>1</v>
      </c>
      <c r="E162" s="243">
        <v>0.059</v>
      </c>
      <c r="F162" s="161" t="s">
        <v>421</v>
      </c>
      <c r="G162" s="543" t="s">
        <v>421</v>
      </c>
      <c r="H162" s="161" t="s">
        <v>421</v>
      </c>
      <c r="I162" s="243" t="s">
        <v>421</v>
      </c>
      <c r="J162" s="544">
        <v>2</v>
      </c>
      <c r="K162" s="545">
        <v>5.652</v>
      </c>
      <c r="L162" s="544" t="s">
        <v>421</v>
      </c>
      <c r="M162" s="546" t="s">
        <v>421</v>
      </c>
      <c r="N162" s="161" t="s">
        <v>421</v>
      </c>
      <c r="O162" s="543" t="s">
        <v>421</v>
      </c>
      <c r="P162" s="161" t="s">
        <v>421</v>
      </c>
      <c r="Q162" s="243" t="s">
        <v>421</v>
      </c>
      <c r="R162" s="544">
        <v>3</v>
      </c>
      <c r="S162" s="545">
        <v>1.793</v>
      </c>
      <c r="T162" s="544">
        <v>1</v>
      </c>
      <c r="U162" s="546">
        <v>0.255</v>
      </c>
    </row>
    <row r="163" spans="1:21" ht="15">
      <c r="A163" s="225" t="s">
        <v>567</v>
      </c>
      <c r="B163" s="161">
        <v>13</v>
      </c>
      <c r="C163" s="543">
        <v>43.773</v>
      </c>
      <c r="D163" s="161">
        <v>2</v>
      </c>
      <c r="E163" s="243">
        <v>0.385</v>
      </c>
      <c r="F163" s="161">
        <v>9</v>
      </c>
      <c r="G163" s="543">
        <v>32.431</v>
      </c>
      <c r="H163" s="161">
        <v>2</v>
      </c>
      <c r="I163" s="243">
        <v>1.473</v>
      </c>
      <c r="J163" s="544">
        <v>7</v>
      </c>
      <c r="K163" s="545">
        <v>56.39</v>
      </c>
      <c r="L163" s="544">
        <v>6</v>
      </c>
      <c r="M163" s="546">
        <v>34.792</v>
      </c>
      <c r="N163" s="161">
        <v>11</v>
      </c>
      <c r="O163" s="543">
        <v>42.277</v>
      </c>
      <c r="P163" s="161">
        <v>3</v>
      </c>
      <c r="Q163" s="243">
        <v>10.231</v>
      </c>
      <c r="R163" s="544">
        <v>9</v>
      </c>
      <c r="S163" s="545">
        <v>8.3</v>
      </c>
      <c r="T163" s="544">
        <v>5</v>
      </c>
      <c r="U163" s="546">
        <v>3.744</v>
      </c>
    </row>
    <row r="164" spans="1:21" ht="15">
      <c r="A164" s="225" t="s">
        <v>568</v>
      </c>
      <c r="B164" s="161">
        <v>25</v>
      </c>
      <c r="C164" s="543">
        <v>22.687</v>
      </c>
      <c r="D164" s="161">
        <v>3</v>
      </c>
      <c r="E164" s="243">
        <v>0.51</v>
      </c>
      <c r="F164" s="161">
        <v>33</v>
      </c>
      <c r="G164" s="543">
        <v>195.838</v>
      </c>
      <c r="H164" s="161">
        <v>9</v>
      </c>
      <c r="I164" s="243">
        <v>2.406</v>
      </c>
      <c r="J164" s="544">
        <v>30</v>
      </c>
      <c r="K164" s="545">
        <v>22.945</v>
      </c>
      <c r="L164" s="544">
        <v>3</v>
      </c>
      <c r="M164" s="546">
        <v>0.337</v>
      </c>
      <c r="N164" s="161">
        <v>18</v>
      </c>
      <c r="O164" s="543">
        <v>43.965</v>
      </c>
      <c r="P164" s="161">
        <v>8</v>
      </c>
      <c r="Q164" s="243">
        <v>2.067</v>
      </c>
      <c r="R164" s="544">
        <v>31</v>
      </c>
      <c r="S164" s="545">
        <v>292.237</v>
      </c>
      <c r="T164" s="544">
        <v>8</v>
      </c>
      <c r="U164" s="546">
        <v>2.013</v>
      </c>
    </row>
    <row r="165" spans="1:21" ht="15">
      <c r="A165" s="225" t="s">
        <v>569</v>
      </c>
      <c r="B165" s="161">
        <v>32</v>
      </c>
      <c r="C165" s="543">
        <v>41.025</v>
      </c>
      <c r="D165" s="161">
        <v>4</v>
      </c>
      <c r="E165" s="243">
        <v>0.257</v>
      </c>
      <c r="F165" s="161">
        <v>41</v>
      </c>
      <c r="G165" s="543">
        <v>12.912</v>
      </c>
      <c r="H165" s="161">
        <v>2</v>
      </c>
      <c r="I165" s="243">
        <v>13.167</v>
      </c>
      <c r="J165" s="544">
        <v>34</v>
      </c>
      <c r="K165" s="545">
        <v>25.969</v>
      </c>
      <c r="L165" s="544" t="s">
        <v>421</v>
      </c>
      <c r="M165" s="546" t="s">
        <v>421</v>
      </c>
      <c r="N165" s="161">
        <v>30</v>
      </c>
      <c r="O165" s="543">
        <v>1.057</v>
      </c>
      <c r="P165" s="161">
        <v>5</v>
      </c>
      <c r="Q165" s="243">
        <v>0.185</v>
      </c>
      <c r="R165" s="544">
        <v>22</v>
      </c>
      <c r="S165" s="545">
        <v>1.408</v>
      </c>
      <c r="T165" s="544">
        <v>1</v>
      </c>
      <c r="U165" s="546">
        <v>2.434</v>
      </c>
    </row>
    <row r="166" spans="1:21" ht="15">
      <c r="A166" s="225" t="s">
        <v>570</v>
      </c>
      <c r="B166" s="161">
        <v>9</v>
      </c>
      <c r="C166" s="543">
        <v>15.154</v>
      </c>
      <c r="D166" s="161">
        <v>3</v>
      </c>
      <c r="E166" s="243">
        <v>4.554</v>
      </c>
      <c r="F166" s="161">
        <v>10</v>
      </c>
      <c r="G166" s="543">
        <v>13.436</v>
      </c>
      <c r="H166" s="161">
        <v>11</v>
      </c>
      <c r="I166" s="243">
        <v>10.104</v>
      </c>
      <c r="J166" s="544">
        <v>14</v>
      </c>
      <c r="K166" s="545">
        <v>17.906</v>
      </c>
      <c r="L166" s="544">
        <v>4</v>
      </c>
      <c r="M166" s="546">
        <v>2.866</v>
      </c>
      <c r="N166" s="161">
        <v>22</v>
      </c>
      <c r="O166" s="543">
        <v>37.928</v>
      </c>
      <c r="P166" s="161">
        <v>6</v>
      </c>
      <c r="Q166" s="243">
        <v>2.778</v>
      </c>
      <c r="R166" s="544">
        <v>16</v>
      </c>
      <c r="S166" s="545">
        <v>10.908</v>
      </c>
      <c r="T166" s="544">
        <v>7</v>
      </c>
      <c r="U166" s="546">
        <v>7.031</v>
      </c>
    </row>
    <row r="167" spans="1:21" ht="45">
      <c r="A167" s="193" t="s">
        <v>502</v>
      </c>
      <c r="B167" s="161">
        <v>9</v>
      </c>
      <c r="C167" s="543">
        <v>21.118</v>
      </c>
      <c r="D167" s="161">
        <v>1</v>
      </c>
      <c r="E167" s="243">
        <v>0.072</v>
      </c>
      <c r="F167" s="161">
        <v>20</v>
      </c>
      <c r="G167" s="543">
        <v>61.816</v>
      </c>
      <c r="H167" s="161">
        <v>7</v>
      </c>
      <c r="I167" s="243">
        <v>5.48</v>
      </c>
      <c r="J167" s="544">
        <v>9</v>
      </c>
      <c r="K167" s="545">
        <v>41.51</v>
      </c>
      <c r="L167" s="544">
        <v>2</v>
      </c>
      <c r="M167" s="546">
        <v>1.686</v>
      </c>
      <c r="N167" s="161">
        <v>10</v>
      </c>
      <c r="O167" s="543">
        <v>41.07</v>
      </c>
      <c r="P167" s="161">
        <v>3</v>
      </c>
      <c r="Q167" s="243">
        <v>10.682</v>
      </c>
      <c r="R167" s="544">
        <v>5</v>
      </c>
      <c r="S167" s="545">
        <v>2.9</v>
      </c>
      <c r="T167" s="544">
        <v>4</v>
      </c>
      <c r="U167" s="546">
        <v>7.888</v>
      </c>
    </row>
    <row r="168" spans="1:21" ht="15">
      <c r="A168" s="225" t="s">
        <v>571</v>
      </c>
      <c r="B168" s="161">
        <v>2</v>
      </c>
      <c r="C168" s="543">
        <v>0.05</v>
      </c>
      <c r="D168" s="161">
        <v>0</v>
      </c>
      <c r="E168" s="229">
        <v>0</v>
      </c>
      <c r="F168" s="161">
        <v>1</v>
      </c>
      <c r="G168" s="543">
        <v>0.016</v>
      </c>
      <c r="H168" s="161" t="s">
        <v>421</v>
      </c>
      <c r="I168" s="243" t="s">
        <v>421</v>
      </c>
      <c r="J168" s="544">
        <v>3</v>
      </c>
      <c r="K168" s="545">
        <v>1.152</v>
      </c>
      <c r="L168" s="544" t="s">
        <v>421</v>
      </c>
      <c r="M168" s="546" t="s">
        <v>421</v>
      </c>
      <c r="N168" s="161">
        <v>2</v>
      </c>
      <c r="O168" s="543">
        <v>2.069</v>
      </c>
      <c r="P168" s="161" t="s">
        <v>421</v>
      </c>
      <c r="Q168" s="243" t="s">
        <v>421</v>
      </c>
      <c r="R168" s="544">
        <v>6</v>
      </c>
      <c r="S168" s="545">
        <v>3.623</v>
      </c>
      <c r="T168" s="544" t="s">
        <v>421</v>
      </c>
      <c r="U168" s="546" t="s">
        <v>421</v>
      </c>
    </row>
    <row r="169" spans="1:21" ht="21" customHeight="1">
      <c r="A169" s="533" t="s">
        <v>492</v>
      </c>
      <c r="B169" s="161"/>
      <c r="C169" s="543"/>
      <c r="D169" s="161"/>
      <c r="E169" s="243"/>
      <c r="F169" s="161"/>
      <c r="G169" s="543"/>
      <c r="H169" s="161"/>
      <c r="I169" s="243"/>
      <c r="J169" s="544"/>
      <c r="K169" s="545"/>
      <c r="L169" s="544"/>
      <c r="M169" s="546"/>
      <c r="N169" s="161"/>
      <c r="O169" s="543"/>
      <c r="P169" s="161"/>
      <c r="Q169" s="243"/>
      <c r="R169" s="544"/>
      <c r="S169" s="545"/>
      <c r="T169" s="544"/>
      <c r="U169" s="546"/>
    </row>
    <row r="170" spans="1:21" ht="15">
      <c r="A170" s="224" t="s">
        <v>458</v>
      </c>
      <c r="B170" s="161">
        <v>95</v>
      </c>
      <c r="C170" s="543">
        <v>95.01</v>
      </c>
      <c r="D170" s="161">
        <v>2</v>
      </c>
      <c r="E170" s="243">
        <v>0.755</v>
      </c>
      <c r="F170" s="161">
        <v>88</v>
      </c>
      <c r="G170" s="543">
        <v>94.308</v>
      </c>
      <c r="H170" s="161">
        <v>7</v>
      </c>
      <c r="I170" s="243">
        <v>8.64</v>
      </c>
      <c r="J170" s="544">
        <v>81</v>
      </c>
      <c r="K170" s="545">
        <v>145.592</v>
      </c>
      <c r="L170" s="544">
        <v>3</v>
      </c>
      <c r="M170" s="546">
        <v>2.118</v>
      </c>
      <c r="N170" s="161">
        <v>54</v>
      </c>
      <c r="O170" s="543">
        <v>96.52499999999999</v>
      </c>
      <c r="P170" s="161">
        <v>21</v>
      </c>
      <c r="Q170" s="243">
        <v>14.484</v>
      </c>
      <c r="R170" s="544">
        <v>79</v>
      </c>
      <c r="S170" s="545">
        <v>101.60499999999999</v>
      </c>
      <c r="T170" s="544">
        <v>18</v>
      </c>
      <c r="U170" s="546">
        <v>10.138000000000002</v>
      </c>
    </row>
    <row r="171" spans="1:21" ht="15">
      <c r="A171" s="225" t="s">
        <v>566</v>
      </c>
      <c r="B171" s="161">
        <v>1</v>
      </c>
      <c r="C171" s="543">
        <v>0.665</v>
      </c>
      <c r="D171" s="161">
        <v>0</v>
      </c>
      <c r="E171" s="229">
        <v>0</v>
      </c>
      <c r="F171" s="161">
        <v>6</v>
      </c>
      <c r="G171" s="543">
        <v>0.864</v>
      </c>
      <c r="H171" s="161" t="s">
        <v>421</v>
      </c>
      <c r="I171" s="243" t="s">
        <v>421</v>
      </c>
      <c r="J171" s="544">
        <v>4</v>
      </c>
      <c r="K171" s="545">
        <v>0.564</v>
      </c>
      <c r="L171" s="544" t="s">
        <v>421</v>
      </c>
      <c r="M171" s="546" t="s">
        <v>421</v>
      </c>
      <c r="N171" s="161">
        <v>4</v>
      </c>
      <c r="O171" s="543">
        <v>1.854</v>
      </c>
      <c r="P171" s="161" t="s">
        <v>421</v>
      </c>
      <c r="Q171" s="243" t="s">
        <v>421</v>
      </c>
      <c r="R171" s="544">
        <v>4</v>
      </c>
      <c r="S171" s="545">
        <v>5.648</v>
      </c>
      <c r="T171" s="544">
        <v>1</v>
      </c>
      <c r="U171" s="546">
        <v>0.193</v>
      </c>
    </row>
    <row r="172" spans="1:21" ht="15">
      <c r="A172" s="225" t="s">
        <v>567</v>
      </c>
      <c r="B172" s="161">
        <v>3</v>
      </c>
      <c r="C172" s="543">
        <v>0.865</v>
      </c>
      <c r="D172" s="161">
        <v>0</v>
      </c>
      <c r="E172" s="229">
        <v>0</v>
      </c>
      <c r="F172" s="161">
        <v>10</v>
      </c>
      <c r="G172" s="543">
        <v>19.323</v>
      </c>
      <c r="H172" s="161">
        <v>3</v>
      </c>
      <c r="I172" s="243">
        <v>8.006</v>
      </c>
      <c r="J172" s="544">
        <v>10</v>
      </c>
      <c r="K172" s="545">
        <v>22.802</v>
      </c>
      <c r="L172" s="544" t="s">
        <v>421</v>
      </c>
      <c r="M172" s="546" t="s">
        <v>421</v>
      </c>
      <c r="N172" s="161">
        <v>10</v>
      </c>
      <c r="O172" s="543">
        <v>14.679</v>
      </c>
      <c r="P172" s="161">
        <v>5</v>
      </c>
      <c r="Q172" s="243">
        <v>3.166</v>
      </c>
      <c r="R172" s="544">
        <v>6</v>
      </c>
      <c r="S172" s="545">
        <v>3.433</v>
      </c>
      <c r="T172" s="544">
        <v>2</v>
      </c>
      <c r="U172" s="546">
        <v>0.292</v>
      </c>
    </row>
    <row r="173" spans="1:21" ht="15">
      <c r="A173" s="225" t="s">
        <v>568</v>
      </c>
      <c r="B173" s="161">
        <v>23</v>
      </c>
      <c r="C173" s="543">
        <v>41.596</v>
      </c>
      <c r="D173" s="161">
        <v>0</v>
      </c>
      <c r="E173" s="229">
        <v>0</v>
      </c>
      <c r="F173" s="161">
        <v>15</v>
      </c>
      <c r="G173" s="543">
        <v>9.979</v>
      </c>
      <c r="H173" s="161">
        <v>1</v>
      </c>
      <c r="I173" s="243">
        <v>0.112</v>
      </c>
      <c r="J173" s="544">
        <v>17</v>
      </c>
      <c r="K173" s="545">
        <v>13.981</v>
      </c>
      <c r="L173" s="544">
        <v>1</v>
      </c>
      <c r="M173" s="546">
        <v>0.124</v>
      </c>
      <c r="N173" s="161">
        <v>14</v>
      </c>
      <c r="O173" s="543">
        <v>16.383</v>
      </c>
      <c r="P173" s="161">
        <v>4</v>
      </c>
      <c r="Q173" s="243">
        <v>1.626</v>
      </c>
      <c r="R173" s="544">
        <v>15</v>
      </c>
      <c r="S173" s="545">
        <v>22.932</v>
      </c>
      <c r="T173" s="544">
        <v>5</v>
      </c>
      <c r="U173" s="546">
        <v>0.979</v>
      </c>
    </row>
    <row r="174" spans="1:21" ht="15">
      <c r="A174" s="225" t="s">
        <v>569</v>
      </c>
      <c r="B174" s="161">
        <v>28</v>
      </c>
      <c r="C174" s="543">
        <v>0.868</v>
      </c>
      <c r="D174" s="161">
        <v>0</v>
      </c>
      <c r="E174" s="229">
        <v>0</v>
      </c>
      <c r="F174" s="161">
        <v>20</v>
      </c>
      <c r="G174" s="543">
        <v>3.225</v>
      </c>
      <c r="H174" s="161" t="s">
        <v>421</v>
      </c>
      <c r="I174" s="243" t="s">
        <v>421</v>
      </c>
      <c r="J174" s="544">
        <v>16</v>
      </c>
      <c r="K174" s="545">
        <v>0.447</v>
      </c>
      <c r="L174" s="544">
        <v>1</v>
      </c>
      <c r="M174" s="546">
        <v>0.043</v>
      </c>
      <c r="N174" s="161">
        <v>8</v>
      </c>
      <c r="O174" s="543">
        <v>0.402</v>
      </c>
      <c r="P174" s="161">
        <v>2</v>
      </c>
      <c r="Q174" s="243">
        <v>0.102</v>
      </c>
      <c r="R174" s="544">
        <v>10</v>
      </c>
      <c r="S174" s="545">
        <v>0.344</v>
      </c>
      <c r="T174" s="544">
        <v>2</v>
      </c>
      <c r="U174" s="546">
        <v>1.574</v>
      </c>
    </row>
    <row r="175" spans="1:21" ht="15">
      <c r="A175" s="225" t="s">
        <v>570</v>
      </c>
      <c r="B175" s="161">
        <v>31</v>
      </c>
      <c r="C175" s="543">
        <v>34.232</v>
      </c>
      <c r="D175" s="161">
        <v>1</v>
      </c>
      <c r="E175" s="243">
        <v>0.504</v>
      </c>
      <c r="F175" s="161">
        <v>28</v>
      </c>
      <c r="G175" s="543">
        <v>47.075</v>
      </c>
      <c r="H175" s="161">
        <v>3</v>
      </c>
      <c r="I175" s="243">
        <v>0.522</v>
      </c>
      <c r="J175" s="544">
        <v>21</v>
      </c>
      <c r="K175" s="545">
        <v>34.613</v>
      </c>
      <c r="L175" s="544" t="s">
        <v>421</v>
      </c>
      <c r="M175" s="546" t="s">
        <v>421</v>
      </c>
      <c r="N175" s="161">
        <v>17</v>
      </c>
      <c r="O175" s="543">
        <v>62.991</v>
      </c>
      <c r="P175" s="161">
        <v>9</v>
      </c>
      <c r="Q175" s="243">
        <v>9.565</v>
      </c>
      <c r="R175" s="544">
        <v>34</v>
      </c>
      <c r="S175" s="545">
        <v>58.677</v>
      </c>
      <c r="T175" s="544">
        <v>6</v>
      </c>
      <c r="U175" s="546">
        <v>2.442</v>
      </c>
    </row>
    <row r="176" spans="1:21" ht="45">
      <c r="A176" s="193" t="s">
        <v>502</v>
      </c>
      <c r="B176" s="161">
        <v>8</v>
      </c>
      <c r="C176" s="543">
        <v>16.33</v>
      </c>
      <c r="D176" s="161">
        <v>1</v>
      </c>
      <c r="E176" s="243">
        <v>0.251</v>
      </c>
      <c r="F176" s="161">
        <v>6</v>
      </c>
      <c r="G176" s="543">
        <v>13.775</v>
      </c>
      <c r="H176" s="161" t="s">
        <v>421</v>
      </c>
      <c r="I176" s="243" t="s">
        <v>421</v>
      </c>
      <c r="J176" s="544">
        <v>11</v>
      </c>
      <c r="K176" s="545">
        <v>73.138</v>
      </c>
      <c r="L176" s="544">
        <v>1</v>
      </c>
      <c r="M176" s="546">
        <v>1.951</v>
      </c>
      <c r="N176" s="161">
        <v>1</v>
      </c>
      <c r="O176" s="543">
        <v>0.216</v>
      </c>
      <c r="P176" s="161">
        <v>1</v>
      </c>
      <c r="Q176" s="243">
        <v>0.025</v>
      </c>
      <c r="R176" s="544">
        <v>7</v>
      </c>
      <c r="S176" s="545">
        <v>9.999</v>
      </c>
      <c r="T176" s="544">
        <v>2</v>
      </c>
      <c r="U176" s="546">
        <v>4.658</v>
      </c>
    </row>
    <row r="177" spans="1:21" ht="15">
      <c r="A177" s="225" t="s">
        <v>571</v>
      </c>
      <c r="B177" s="161">
        <v>1</v>
      </c>
      <c r="C177" s="543">
        <v>0.454</v>
      </c>
      <c r="D177" s="161">
        <v>0</v>
      </c>
      <c r="E177" s="229">
        <v>0</v>
      </c>
      <c r="F177" s="161">
        <v>3</v>
      </c>
      <c r="G177" s="543">
        <v>0.067</v>
      </c>
      <c r="H177" s="161" t="s">
        <v>421</v>
      </c>
      <c r="I177" s="243" t="s">
        <v>421</v>
      </c>
      <c r="J177" s="544">
        <v>2</v>
      </c>
      <c r="K177" s="545">
        <v>0.047</v>
      </c>
      <c r="L177" s="544" t="s">
        <v>421</v>
      </c>
      <c r="M177" s="546" t="s">
        <v>421</v>
      </c>
      <c r="N177" s="161" t="s">
        <v>421</v>
      </c>
      <c r="O177" s="543" t="s">
        <v>421</v>
      </c>
      <c r="P177" s="161" t="s">
        <v>421</v>
      </c>
      <c r="Q177" s="243" t="s">
        <v>421</v>
      </c>
      <c r="R177" s="544">
        <v>3</v>
      </c>
      <c r="S177" s="545">
        <v>0.572</v>
      </c>
      <c r="T177" s="544" t="s">
        <v>421</v>
      </c>
      <c r="U177" s="546" t="s">
        <v>421</v>
      </c>
    </row>
  </sheetData>
  <mergeCells count="18">
    <mergeCell ref="J5:K5"/>
    <mergeCell ref="L5:M5"/>
    <mergeCell ref="A3:U3"/>
    <mergeCell ref="A2:U2"/>
    <mergeCell ref="N5:O5"/>
    <mergeCell ref="P5:Q5"/>
    <mergeCell ref="A4:A6"/>
    <mergeCell ref="B4:E4"/>
    <mergeCell ref="F4:I4"/>
    <mergeCell ref="J4:M4"/>
    <mergeCell ref="R5:S5"/>
    <mergeCell ref="T5:U5"/>
    <mergeCell ref="N4:Q4"/>
    <mergeCell ref="R4:U4"/>
    <mergeCell ref="B5:C5"/>
    <mergeCell ref="D5:E5"/>
    <mergeCell ref="F5:G5"/>
    <mergeCell ref="H5:I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90" zoomScaleNormal="90" workbookViewId="0" topLeftCell="A1">
      <pane ySplit="4" topLeftCell="A5" activePane="bottomLeft" state="frozen"/>
      <selection pane="bottomLeft" activeCell="A1" sqref="A1"/>
    </sheetView>
  </sheetViews>
  <sheetFormatPr defaultColWidth="8.796875" defaultRowHeight="14.25"/>
  <cols>
    <col min="1" max="1" width="34.5" style="0" customWidth="1"/>
    <col min="2" max="6" width="9.69921875" style="0" customWidth="1"/>
  </cols>
  <sheetData>
    <row r="1" spans="1:7" ht="15">
      <c r="A1" s="1"/>
      <c r="B1" s="1"/>
      <c r="C1" s="1"/>
      <c r="D1" s="1"/>
      <c r="E1" s="1"/>
      <c r="F1" s="1"/>
      <c r="G1" s="1"/>
    </row>
    <row r="2" spans="1:7" ht="33" customHeight="1">
      <c r="A2" s="780" t="s">
        <v>589</v>
      </c>
      <c r="B2" s="780"/>
      <c r="C2" s="781"/>
      <c r="D2" s="781"/>
      <c r="E2" s="781"/>
      <c r="F2" s="781"/>
      <c r="G2" s="7"/>
    </row>
    <row r="3" spans="1:7" ht="22.5" customHeight="1">
      <c r="A3" s="757" t="s">
        <v>6</v>
      </c>
      <c r="B3" s="782" t="s">
        <v>1</v>
      </c>
      <c r="C3" s="784" t="s">
        <v>522</v>
      </c>
      <c r="D3" s="784"/>
      <c r="E3" s="784"/>
      <c r="F3" s="785"/>
      <c r="G3" s="7"/>
    </row>
    <row r="4" spans="1:7" ht="30" customHeight="1" thickBot="1">
      <c r="A4" s="759"/>
      <c r="B4" s="783"/>
      <c r="C4" s="111" t="s">
        <v>425</v>
      </c>
      <c r="D4" s="111" t="s">
        <v>426</v>
      </c>
      <c r="E4" s="111" t="s">
        <v>427</v>
      </c>
      <c r="F4" s="194" t="s">
        <v>428</v>
      </c>
      <c r="G4" s="7"/>
    </row>
    <row r="5" spans="1:7" ht="18" customHeight="1">
      <c r="A5" s="191" t="s">
        <v>299</v>
      </c>
      <c r="B5" s="96">
        <v>7020</v>
      </c>
      <c r="C5" s="87">
        <v>1144</v>
      </c>
      <c r="D5" s="87">
        <v>2370</v>
      </c>
      <c r="E5" s="87">
        <v>2689</v>
      </c>
      <c r="F5" s="112">
        <v>817</v>
      </c>
      <c r="G5" s="94"/>
    </row>
    <row r="6" spans="1:7" ht="15">
      <c r="A6" s="9" t="s">
        <v>9</v>
      </c>
      <c r="B6" s="65">
        <v>4035</v>
      </c>
      <c r="C6" s="88">
        <v>1112</v>
      </c>
      <c r="D6" s="88">
        <v>1926</v>
      </c>
      <c r="E6" s="88">
        <v>807</v>
      </c>
      <c r="F6" s="113">
        <v>190</v>
      </c>
      <c r="G6" s="94"/>
    </row>
    <row r="7" spans="1:7" ht="15">
      <c r="A7" s="9" t="s">
        <v>10</v>
      </c>
      <c r="B7" s="65">
        <v>2985</v>
      </c>
      <c r="C7" s="88">
        <v>32</v>
      </c>
      <c r="D7" s="88">
        <v>444</v>
      </c>
      <c r="E7" s="88">
        <v>1882</v>
      </c>
      <c r="F7" s="113">
        <v>627</v>
      </c>
      <c r="G7" s="94"/>
    </row>
    <row r="8" spans="1:7" ht="30">
      <c r="A8" s="192" t="s">
        <v>531</v>
      </c>
      <c r="B8" s="66">
        <v>3690</v>
      </c>
      <c r="C8" s="90">
        <v>25</v>
      </c>
      <c r="D8" s="90">
        <v>484</v>
      </c>
      <c r="E8" s="90">
        <v>2375</v>
      </c>
      <c r="F8" s="114">
        <v>806</v>
      </c>
      <c r="G8" s="94"/>
    </row>
    <row r="9" spans="1:7" ht="15">
      <c r="A9" s="193" t="s">
        <v>9</v>
      </c>
      <c r="B9" s="65">
        <v>829</v>
      </c>
      <c r="C9" s="92">
        <v>8</v>
      </c>
      <c r="D9" s="88">
        <v>97</v>
      </c>
      <c r="E9" s="88">
        <v>535</v>
      </c>
      <c r="F9" s="113">
        <v>189</v>
      </c>
      <c r="G9" s="94"/>
    </row>
    <row r="10" spans="1:7" ht="15">
      <c r="A10" s="193" t="s">
        <v>10</v>
      </c>
      <c r="B10" s="65">
        <v>2861</v>
      </c>
      <c r="C10" s="88">
        <v>17</v>
      </c>
      <c r="D10" s="88">
        <v>387</v>
      </c>
      <c r="E10" s="88">
        <v>1840</v>
      </c>
      <c r="F10" s="113">
        <v>617</v>
      </c>
      <c r="G10" s="94"/>
    </row>
    <row r="11" spans="1:7" ht="33" customHeight="1">
      <c r="A11" s="192" t="s">
        <v>544</v>
      </c>
      <c r="B11" s="66">
        <v>710</v>
      </c>
      <c r="C11" s="90">
        <v>203</v>
      </c>
      <c r="D11" s="90">
        <v>370</v>
      </c>
      <c r="E11" s="90">
        <v>132</v>
      </c>
      <c r="F11" s="114">
        <v>5</v>
      </c>
      <c r="G11" s="94"/>
    </row>
    <row r="12" spans="1:7" ht="15">
      <c r="A12" s="193" t="s">
        <v>9</v>
      </c>
      <c r="B12" s="65">
        <v>615</v>
      </c>
      <c r="C12" s="88">
        <v>188</v>
      </c>
      <c r="D12" s="88">
        <v>318</v>
      </c>
      <c r="E12" s="88">
        <v>109</v>
      </c>
      <c r="F12" s="115" t="s">
        <v>421</v>
      </c>
      <c r="G12" s="94"/>
    </row>
    <row r="13" spans="1:7" ht="15">
      <c r="A13" s="193" t="s">
        <v>10</v>
      </c>
      <c r="B13" s="65">
        <v>95</v>
      </c>
      <c r="C13" s="92">
        <v>15</v>
      </c>
      <c r="D13" s="88">
        <v>52</v>
      </c>
      <c r="E13" s="88">
        <v>23</v>
      </c>
      <c r="F13" s="113">
        <v>5</v>
      </c>
      <c r="G13" s="94"/>
    </row>
    <row r="14" spans="1:7" ht="18" customHeight="1">
      <c r="A14" s="192" t="s">
        <v>528</v>
      </c>
      <c r="B14" s="66">
        <v>411</v>
      </c>
      <c r="C14" s="90">
        <v>135</v>
      </c>
      <c r="D14" s="90">
        <v>273</v>
      </c>
      <c r="E14" s="90">
        <v>3</v>
      </c>
      <c r="F14" s="115" t="s">
        <v>421</v>
      </c>
      <c r="G14" s="94"/>
    </row>
    <row r="15" spans="1:7" ht="15">
      <c r="A15" s="193" t="s">
        <v>9</v>
      </c>
      <c r="B15" s="65">
        <v>411</v>
      </c>
      <c r="C15" s="88">
        <v>135</v>
      </c>
      <c r="D15" s="88">
        <v>273</v>
      </c>
      <c r="E15" s="88">
        <v>3</v>
      </c>
      <c r="F15" s="115" t="s">
        <v>421</v>
      </c>
      <c r="G15" s="94"/>
    </row>
    <row r="16" spans="1:7" ht="15">
      <c r="A16" s="193" t="s">
        <v>10</v>
      </c>
      <c r="B16" s="98" t="s">
        <v>421</v>
      </c>
      <c r="C16" s="92" t="s">
        <v>421</v>
      </c>
      <c r="D16" s="92" t="s">
        <v>421</v>
      </c>
      <c r="E16" s="92" t="s">
        <v>421</v>
      </c>
      <c r="F16" s="115" t="s">
        <v>421</v>
      </c>
      <c r="G16" s="94"/>
    </row>
    <row r="17" spans="1:7" ht="18" customHeight="1">
      <c r="A17" s="192" t="s">
        <v>545</v>
      </c>
      <c r="B17" s="66">
        <v>2152</v>
      </c>
      <c r="C17" s="90">
        <v>745</v>
      </c>
      <c r="D17" s="90">
        <v>1226</v>
      </c>
      <c r="E17" s="90">
        <v>175</v>
      </c>
      <c r="F17" s="114">
        <v>6</v>
      </c>
      <c r="G17" s="94"/>
    </row>
    <row r="18" spans="1:7" ht="15">
      <c r="A18" s="193" t="s">
        <v>9</v>
      </c>
      <c r="B18" s="65">
        <v>2132</v>
      </c>
      <c r="C18" s="88">
        <v>745</v>
      </c>
      <c r="D18" s="88">
        <v>1226</v>
      </c>
      <c r="E18" s="88">
        <v>160</v>
      </c>
      <c r="F18" s="113">
        <v>1</v>
      </c>
      <c r="G18" s="94"/>
    </row>
    <row r="19" spans="1:7" ht="15">
      <c r="A19" s="193" t="s">
        <v>10</v>
      </c>
      <c r="B19" s="65">
        <v>20</v>
      </c>
      <c r="C19" s="92" t="s">
        <v>421</v>
      </c>
      <c r="D19" s="92" t="s">
        <v>421</v>
      </c>
      <c r="E19" s="92">
        <v>15</v>
      </c>
      <c r="F19" s="116">
        <v>5</v>
      </c>
      <c r="G19" s="94"/>
    </row>
    <row r="20" spans="1:7" ht="18" customHeight="1">
      <c r="A20" s="192" t="s">
        <v>530</v>
      </c>
      <c r="B20" s="66">
        <v>29</v>
      </c>
      <c r="C20" s="90">
        <v>16</v>
      </c>
      <c r="D20" s="90">
        <v>9</v>
      </c>
      <c r="E20" s="93">
        <v>4</v>
      </c>
      <c r="F20" s="117" t="s">
        <v>421</v>
      </c>
      <c r="G20" s="94"/>
    </row>
    <row r="21" spans="1:7" ht="15">
      <c r="A21" s="193" t="s">
        <v>9</v>
      </c>
      <c r="B21" s="65">
        <v>20</v>
      </c>
      <c r="C21" s="88">
        <v>16</v>
      </c>
      <c r="D21" s="88">
        <v>4</v>
      </c>
      <c r="E21" s="93" t="s">
        <v>421</v>
      </c>
      <c r="F21" s="117" t="s">
        <v>421</v>
      </c>
      <c r="G21" s="94"/>
    </row>
    <row r="22" spans="1:7" ht="15">
      <c r="A22" s="193" t="s">
        <v>10</v>
      </c>
      <c r="B22" s="98">
        <v>9</v>
      </c>
      <c r="C22" s="98" t="s">
        <v>421</v>
      </c>
      <c r="D22" s="92">
        <v>5</v>
      </c>
      <c r="E22" s="92">
        <v>4</v>
      </c>
      <c r="F22" s="118" t="s">
        <v>421</v>
      </c>
      <c r="G22" s="94"/>
    </row>
    <row r="23" spans="1:7" ht="18" customHeight="1">
      <c r="A23" s="192" t="s">
        <v>534</v>
      </c>
      <c r="B23" s="66">
        <v>28</v>
      </c>
      <c r="C23" s="93">
        <v>20</v>
      </c>
      <c r="D23" s="90">
        <v>8</v>
      </c>
      <c r="E23" s="93" t="s">
        <v>421</v>
      </c>
      <c r="F23" s="117" t="s">
        <v>421</v>
      </c>
      <c r="G23" s="94"/>
    </row>
    <row r="24" spans="1:7" ht="15">
      <c r="A24" s="193" t="s">
        <v>9</v>
      </c>
      <c r="B24" s="65">
        <v>28</v>
      </c>
      <c r="C24" s="92">
        <v>20</v>
      </c>
      <c r="D24" s="88">
        <v>8</v>
      </c>
      <c r="E24" s="93" t="s">
        <v>421</v>
      </c>
      <c r="F24" s="117" t="s">
        <v>421</v>
      </c>
      <c r="G24" s="94"/>
    </row>
    <row r="25" spans="1:7" ht="15">
      <c r="A25" s="193" t="s">
        <v>10</v>
      </c>
      <c r="B25" s="98" t="s">
        <v>421</v>
      </c>
      <c r="C25" s="92" t="s">
        <v>421</v>
      </c>
      <c r="D25" s="92" t="s">
        <v>421</v>
      </c>
      <c r="E25" s="92" t="s">
        <v>421</v>
      </c>
      <c r="F25" s="118" t="s">
        <v>421</v>
      </c>
      <c r="G25" s="94"/>
    </row>
    <row r="26" spans="1:7" ht="18" customHeight="1">
      <c r="A26" s="192" t="s">
        <v>535</v>
      </c>
      <c r="B26" s="98" t="s">
        <v>421</v>
      </c>
      <c r="C26" s="90" t="s">
        <v>421</v>
      </c>
      <c r="D26" s="90" t="s">
        <v>421</v>
      </c>
      <c r="E26" s="92" t="s">
        <v>421</v>
      </c>
      <c r="F26" s="117" t="s">
        <v>421</v>
      </c>
      <c r="G26" s="94"/>
    </row>
    <row r="27" spans="1:7" ht="15">
      <c r="A27" s="193" t="s">
        <v>9</v>
      </c>
      <c r="B27" s="65" t="s">
        <v>421</v>
      </c>
      <c r="C27" s="88" t="s">
        <v>421</v>
      </c>
      <c r="D27" s="88" t="s">
        <v>421</v>
      </c>
      <c r="E27" s="92" t="s">
        <v>421</v>
      </c>
      <c r="F27" s="117" t="s">
        <v>421</v>
      </c>
      <c r="G27" s="94"/>
    </row>
    <row r="28" spans="1:7" ht="15">
      <c r="A28" s="193" t="s">
        <v>10</v>
      </c>
      <c r="B28" s="65" t="s">
        <v>421</v>
      </c>
      <c r="C28" s="92" t="s">
        <v>421</v>
      </c>
      <c r="D28" s="92" t="s">
        <v>421</v>
      </c>
      <c r="E28" s="92" t="s">
        <v>421</v>
      </c>
      <c r="F28" s="117" t="s">
        <v>421</v>
      </c>
      <c r="G28" s="94"/>
    </row>
    <row r="29" spans="1:7" ht="15">
      <c r="A29" s="1"/>
      <c r="B29" s="1"/>
      <c r="C29" s="1"/>
      <c r="D29" s="1"/>
      <c r="E29" s="1"/>
      <c r="F29" s="1"/>
      <c r="G29" s="1"/>
    </row>
  </sheetData>
  <mergeCells count="4">
    <mergeCell ref="A2:F2"/>
    <mergeCell ref="A3:A4"/>
    <mergeCell ref="B3:B4"/>
    <mergeCell ref="C3:F3"/>
  </mergeCells>
  <printOptions/>
  <pageMargins left="0.7" right="0.7" top="0.75" bottom="0.75" header="0.3" footer="0.3"/>
  <pageSetup horizontalDpi="600" verticalDpi="600" orientation="portrait" paperSize="9" scale="97"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zoomScale="90" zoomScaleNormal="90" workbookViewId="0" topLeftCell="A1"/>
  </sheetViews>
  <sheetFormatPr defaultColWidth="8.796875" defaultRowHeight="14.25"/>
  <cols>
    <col min="1" max="1" width="24.19921875" style="0" customWidth="1"/>
    <col min="2" max="2" width="11.69921875" style="0" customWidth="1"/>
    <col min="3" max="3" width="13.69921875" style="0" customWidth="1"/>
    <col min="4" max="4" width="11.69921875" style="0" customWidth="1"/>
    <col min="5" max="5" width="13.69921875" style="0" customWidth="1"/>
    <col min="6" max="6" width="11.69921875" style="0" customWidth="1"/>
    <col min="7" max="7" width="13.69921875" style="0" customWidth="1"/>
    <col min="8" max="8" width="11.69921875" style="0" customWidth="1"/>
    <col min="9" max="9" width="13.69921875" style="0" customWidth="1"/>
  </cols>
  <sheetData>
    <row r="1" spans="1:11" ht="15">
      <c r="A1" s="231"/>
      <c r="B1" s="1"/>
      <c r="C1" s="1"/>
      <c r="D1" s="1"/>
      <c r="E1" s="1"/>
      <c r="F1" s="1"/>
      <c r="G1" s="1"/>
      <c r="H1" s="1"/>
      <c r="I1" s="1"/>
      <c r="J1" s="7"/>
      <c r="K1" s="1"/>
    </row>
    <row r="2" spans="1:11" ht="18" customHeight="1">
      <c r="A2" s="780" t="s">
        <v>836</v>
      </c>
      <c r="B2" s="780"/>
      <c r="C2" s="780"/>
      <c r="D2" s="780"/>
      <c r="E2" s="780"/>
      <c r="F2" s="780"/>
      <c r="G2" s="780"/>
      <c r="H2" s="780"/>
      <c r="I2" s="780"/>
      <c r="J2" s="4"/>
      <c r="K2" s="5"/>
    </row>
    <row r="3" spans="1:11" ht="42" customHeight="1">
      <c r="A3" s="768" t="s">
        <v>6</v>
      </c>
      <c r="B3" s="904" t="s">
        <v>460</v>
      </c>
      <c r="C3" s="905"/>
      <c r="D3" s="906" t="s">
        <v>450</v>
      </c>
      <c r="E3" s="906"/>
      <c r="F3" s="806" t="s">
        <v>451</v>
      </c>
      <c r="G3" s="907"/>
      <c r="H3" s="906" t="s">
        <v>493</v>
      </c>
      <c r="I3" s="908"/>
      <c r="J3" s="3"/>
      <c r="K3" s="278"/>
    </row>
    <row r="4" spans="1:11" ht="56.25" customHeight="1" thickBot="1">
      <c r="A4" s="773"/>
      <c r="B4" s="165" t="s">
        <v>494</v>
      </c>
      <c r="C4" s="163" t="s">
        <v>495</v>
      </c>
      <c r="D4" s="162" t="s">
        <v>494</v>
      </c>
      <c r="E4" s="163" t="s">
        <v>495</v>
      </c>
      <c r="F4" s="162" t="s">
        <v>494</v>
      </c>
      <c r="G4" s="163" t="s">
        <v>495</v>
      </c>
      <c r="H4" s="162" t="s">
        <v>494</v>
      </c>
      <c r="I4" s="244" t="s">
        <v>495</v>
      </c>
      <c r="J4" s="3"/>
      <c r="K4" s="278"/>
    </row>
    <row r="5" spans="1:11" ht="21" customHeight="1">
      <c r="A5" s="223" t="s">
        <v>4</v>
      </c>
      <c r="B5" s="438">
        <v>35</v>
      </c>
      <c r="C5" s="140">
        <v>34265</v>
      </c>
      <c r="D5" s="439">
        <v>38</v>
      </c>
      <c r="E5" s="140">
        <v>35502</v>
      </c>
      <c r="F5" s="439">
        <v>205</v>
      </c>
      <c r="G5" s="140">
        <v>87202</v>
      </c>
      <c r="H5" s="439">
        <v>395</v>
      </c>
      <c r="I5" s="140">
        <v>30334</v>
      </c>
      <c r="J5" s="7"/>
      <c r="K5" s="1"/>
    </row>
    <row r="6" spans="1:11" ht="15">
      <c r="A6" s="221" t="s">
        <v>335</v>
      </c>
      <c r="B6" s="137"/>
      <c r="C6" s="70"/>
      <c r="D6" s="70"/>
      <c r="E6" s="70"/>
      <c r="F6" s="70"/>
      <c r="G6" s="70"/>
      <c r="H6" s="70"/>
      <c r="I6" s="70"/>
      <c r="J6" s="7"/>
      <c r="K6" s="1"/>
    </row>
    <row r="7" spans="1:11" ht="15">
      <c r="A7" s="224" t="s">
        <v>549</v>
      </c>
      <c r="B7" s="137"/>
      <c r="C7" s="70"/>
      <c r="D7" s="70"/>
      <c r="E7" s="70"/>
      <c r="F7" s="70"/>
      <c r="G7" s="70"/>
      <c r="H7" s="70"/>
      <c r="I7" s="70"/>
      <c r="J7" s="7"/>
      <c r="K7" s="1"/>
    </row>
    <row r="8" spans="1:11" ht="15">
      <c r="A8" s="225" t="s">
        <v>351</v>
      </c>
      <c r="B8" s="440">
        <v>2</v>
      </c>
      <c r="C8" s="100">
        <v>1377</v>
      </c>
      <c r="D8" s="441">
        <v>4</v>
      </c>
      <c r="E8" s="100">
        <v>947</v>
      </c>
      <c r="F8" s="441">
        <v>12</v>
      </c>
      <c r="G8" s="100">
        <v>3118</v>
      </c>
      <c r="H8" s="441">
        <v>68</v>
      </c>
      <c r="I8" s="100">
        <v>2531</v>
      </c>
      <c r="J8" s="7"/>
      <c r="K8" s="1"/>
    </row>
    <row r="9" spans="1:11" ht="15">
      <c r="A9" s="225" t="s">
        <v>352</v>
      </c>
      <c r="B9" s="441">
        <v>2</v>
      </c>
      <c r="C9" s="100">
        <v>2189</v>
      </c>
      <c r="D9" s="100" t="s">
        <v>421</v>
      </c>
      <c r="E9" s="100" t="s">
        <v>421</v>
      </c>
      <c r="F9" s="441">
        <v>28</v>
      </c>
      <c r="G9" s="100">
        <v>10736</v>
      </c>
      <c r="H9" s="441">
        <v>20</v>
      </c>
      <c r="I9" s="100">
        <v>1474</v>
      </c>
      <c r="J9" s="7"/>
      <c r="K9" s="1"/>
    </row>
    <row r="10" spans="1:11" ht="15">
      <c r="A10" s="225" t="s">
        <v>353</v>
      </c>
      <c r="B10" s="441">
        <v>3</v>
      </c>
      <c r="C10" s="100">
        <v>298</v>
      </c>
      <c r="D10" s="441">
        <v>2</v>
      </c>
      <c r="E10" s="100">
        <v>885</v>
      </c>
      <c r="F10" s="441">
        <v>11</v>
      </c>
      <c r="G10" s="100">
        <v>2601</v>
      </c>
      <c r="H10" s="441">
        <v>16</v>
      </c>
      <c r="I10" s="100">
        <v>1192</v>
      </c>
      <c r="J10" s="7"/>
      <c r="K10" s="1"/>
    </row>
    <row r="11" spans="1:11" ht="15">
      <c r="A11" s="225" t="s">
        <v>354</v>
      </c>
      <c r="B11" s="441">
        <v>1</v>
      </c>
      <c r="C11" s="100">
        <v>316</v>
      </c>
      <c r="D11" s="441">
        <v>4</v>
      </c>
      <c r="E11" s="100">
        <v>162</v>
      </c>
      <c r="F11" s="441">
        <v>7</v>
      </c>
      <c r="G11" s="100">
        <v>5026</v>
      </c>
      <c r="H11" s="441">
        <v>3</v>
      </c>
      <c r="I11" s="100">
        <v>200</v>
      </c>
      <c r="J11" s="7"/>
      <c r="K11" s="1"/>
    </row>
    <row r="12" spans="1:11" ht="15">
      <c r="A12" s="225" t="s">
        <v>355</v>
      </c>
      <c r="B12" s="100" t="s">
        <v>421</v>
      </c>
      <c r="C12" s="100" t="s">
        <v>421</v>
      </c>
      <c r="D12" s="100" t="s">
        <v>421</v>
      </c>
      <c r="E12" s="100" t="s">
        <v>421</v>
      </c>
      <c r="F12" s="441">
        <v>1</v>
      </c>
      <c r="G12" s="100">
        <v>132</v>
      </c>
      <c r="H12" s="100" t="s">
        <v>421</v>
      </c>
      <c r="I12" s="100" t="s">
        <v>421</v>
      </c>
      <c r="J12" s="7"/>
      <c r="K12" s="1"/>
    </row>
    <row r="13" spans="1:11" ht="15">
      <c r="A13" s="225" t="s">
        <v>359</v>
      </c>
      <c r="B13" s="100" t="s">
        <v>421</v>
      </c>
      <c r="C13" s="100" t="s">
        <v>421</v>
      </c>
      <c r="D13" s="100" t="s">
        <v>421</v>
      </c>
      <c r="E13" s="100" t="s">
        <v>421</v>
      </c>
      <c r="F13" s="441">
        <v>3</v>
      </c>
      <c r="G13" s="100">
        <v>260</v>
      </c>
      <c r="H13" s="441">
        <v>3</v>
      </c>
      <c r="I13" s="100">
        <v>164</v>
      </c>
      <c r="J13" s="7"/>
      <c r="K13" s="1"/>
    </row>
    <row r="14" spans="1:11" ht="15">
      <c r="A14" s="225" t="s">
        <v>356</v>
      </c>
      <c r="B14" s="100" t="s">
        <v>421</v>
      </c>
      <c r="C14" s="100" t="s">
        <v>421</v>
      </c>
      <c r="D14" s="441">
        <v>3</v>
      </c>
      <c r="E14" s="100">
        <v>417</v>
      </c>
      <c r="F14" s="441">
        <v>1</v>
      </c>
      <c r="G14" s="100">
        <v>269</v>
      </c>
      <c r="H14" s="441">
        <v>3</v>
      </c>
      <c r="I14" s="100">
        <v>698</v>
      </c>
      <c r="J14" s="7"/>
      <c r="K14" s="1"/>
    </row>
    <row r="15" spans="1:11" ht="15">
      <c r="A15" s="225" t="s">
        <v>357</v>
      </c>
      <c r="B15" s="100" t="s">
        <v>421</v>
      </c>
      <c r="C15" s="100" t="s">
        <v>421</v>
      </c>
      <c r="D15" s="441">
        <v>1</v>
      </c>
      <c r="E15" s="100">
        <v>163</v>
      </c>
      <c r="F15" s="441">
        <v>7</v>
      </c>
      <c r="G15" s="100">
        <v>1058</v>
      </c>
      <c r="H15" s="441">
        <v>6</v>
      </c>
      <c r="I15" s="100">
        <v>567</v>
      </c>
      <c r="J15" s="7"/>
      <c r="K15" s="1"/>
    </row>
    <row r="16" spans="1:11" ht="15">
      <c r="A16" s="225" t="s">
        <v>358</v>
      </c>
      <c r="B16" s="100" t="s">
        <v>421</v>
      </c>
      <c r="C16" s="100" t="s">
        <v>421</v>
      </c>
      <c r="D16" s="100" t="s">
        <v>421</v>
      </c>
      <c r="E16" s="100" t="s">
        <v>421</v>
      </c>
      <c r="F16" s="441">
        <v>16</v>
      </c>
      <c r="G16" s="100">
        <v>4956</v>
      </c>
      <c r="H16" s="441">
        <v>52</v>
      </c>
      <c r="I16" s="100">
        <v>3018</v>
      </c>
      <c r="J16" s="7"/>
      <c r="K16" s="1"/>
    </row>
    <row r="17" spans="1:11" ht="15">
      <c r="A17" s="225" t="s">
        <v>360</v>
      </c>
      <c r="B17" s="100" t="s">
        <v>421</v>
      </c>
      <c r="C17" s="100" t="s">
        <v>421</v>
      </c>
      <c r="D17" s="440">
        <v>1</v>
      </c>
      <c r="E17" s="100">
        <v>328</v>
      </c>
      <c r="F17" s="441">
        <v>6</v>
      </c>
      <c r="G17" s="100">
        <v>1298</v>
      </c>
      <c r="H17" s="100" t="s">
        <v>421</v>
      </c>
      <c r="I17" s="100" t="s">
        <v>421</v>
      </c>
      <c r="J17" s="7"/>
      <c r="K17" s="1"/>
    </row>
    <row r="18" spans="1:11" ht="15">
      <c r="A18" s="225" t="s">
        <v>361</v>
      </c>
      <c r="B18" s="100" t="s">
        <v>421</v>
      </c>
      <c r="C18" s="100" t="s">
        <v>421</v>
      </c>
      <c r="D18" s="440">
        <v>3</v>
      </c>
      <c r="E18" s="100">
        <v>395</v>
      </c>
      <c r="F18" s="441">
        <v>30</v>
      </c>
      <c r="G18" s="100">
        <v>12520</v>
      </c>
      <c r="H18" s="441">
        <v>116</v>
      </c>
      <c r="I18" s="100">
        <v>8299</v>
      </c>
      <c r="J18" s="7"/>
      <c r="K18" s="1"/>
    </row>
    <row r="19" spans="1:11" ht="15">
      <c r="A19" s="225" t="s">
        <v>362</v>
      </c>
      <c r="B19" s="100" t="s">
        <v>421</v>
      </c>
      <c r="C19" s="100" t="s">
        <v>421</v>
      </c>
      <c r="D19" s="440">
        <v>2</v>
      </c>
      <c r="E19" s="100">
        <v>66</v>
      </c>
      <c r="F19" s="441">
        <v>6</v>
      </c>
      <c r="G19" s="100">
        <v>1817</v>
      </c>
      <c r="H19" s="100" t="s">
        <v>421</v>
      </c>
      <c r="I19" s="100" t="s">
        <v>421</v>
      </c>
      <c r="J19" s="7"/>
      <c r="K19" s="1"/>
    </row>
    <row r="20" spans="1:11" ht="15">
      <c r="A20" s="225" t="s">
        <v>363</v>
      </c>
      <c r="B20" s="441">
        <v>1</v>
      </c>
      <c r="C20" s="100">
        <v>2757</v>
      </c>
      <c r="D20" s="100" t="s">
        <v>421</v>
      </c>
      <c r="E20" s="100" t="s">
        <v>421</v>
      </c>
      <c r="F20" s="441">
        <v>2</v>
      </c>
      <c r="G20" s="100">
        <v>149</v>
      </c>
      <c r="H20" s="441">
        <v>8</v>
      </c>
      <c r="I20" s="100">
        <v>402</v>
      </c>
      <c r="J20" s="7"/>
      <c r="K20" s="1"/>
    </row>
    <row r="21" spans="1:11" ht="15">
      <c r="A21" s="225" t="s">
        <v>364</v>
      </c>
      <c r="B21" s="440">
        <v>7</v>
      </c>
      <c r="C21" s="100">
        <v>2116</v>
      </c>
      <c r="D21" s="441">
        <v>1</v>
      </c>
      <c r="E21" s="100">
        <v>388</v>
      </c>
      <c r="F21" s="441">
        <v>5</v>
      </c>
      <c r="G21" s="100">
        <v>767</v>
      </c>
      <c r="H21" s="441">
        <v>12</v>
      </c>
      <c r="I21" s="100">
        <v>1021</v>
      </c>
      <c r="J21" s="7"/>
      <c r="K21" s="1"/>
    </row>
    <row r="22" spans="1:11" ht="15">
      <c r="A22" s="225" t="s">
        <v>365</v>
      </c>
      <c r="B22" s="100" t="s">
        <v>421</v>
      </c>
      <c r="C22" s="100" t="s">
        <v>421</v>
      </c>
      <c r="D22" s="441">
        <v>1</v>
      </c>
      <c r="E22" s="100">
        <v>347</v>
      </c>
      <c r="F22" s="441">
        <v>7</v>
      </c>
      <c r="G22" s="100">
        <v>4098</v>
      </c>
      <c r="H22" s="100" t="s">
        <v>421</v>
      </c>
      <c r="I22" s="100" t="s">
        <v>421</v>
      </c>
      <c r="J22" s="7"/>
      <c r="K22" s="1"/>
    </row>
    <row r="23" spans="1:11" ht="15">
      <c r="A23" s="225" t="s">
        <v>366</v>
      </c>
      <c r="B23" s="100" t="s">
        <v>421</v>
      </c>
      <c r="C23" s="100" t="s">
        <v>421</v>
      </c>
      <c r="D23" s="100" t="s">
        <v>421</v>
      </c>
      <c r="E23" s="100" t="s">
        <v>421</v>
      </c>
      <c r="F23" s="441">
        <v>1</v>
      </c>
      <c r="G23" s="100">
        <v>55</v>
      </c>
      <c r="H23" s="441">
        <v>12</v>
      </c>
      <c r="I23" s="100">
        <v>3180</v>
      </c>
      <c r="J23" s="7"/>
      <c r="K23" s="1"/>
    </row>
    <row r="24" spans="1:11" ht="15">
      <c r="A24" s="225" t="s">
        <v>367</v>
      </c>
      <c r="B24" s="100" t="s">
        <v>421</v>
      </c>
      <c r="C24" s="100" t="s">
        <v>421</v>
      </c>
      <c r="D24" s="100" t="s">
        <v>421</v>
      </c>
      <c r="E24" s="100" t="s">
        <v>421</v>
      </c>
      <c r="F24" s="441">
        <v>13</v>
      </c>
      <c r="G24" s="100">
        <v>3990</v>
      </c>
      <c r="H24" s="100" t="s">
        <v>421</v>
      </c>
      <c r="I24" s="100" t="s">
        <v>421</v>
      </c>
      <c r="J24" s="7"/>
      <c r="K24" s="1"/>
    </row>
    <row r="25" spans="1:11" ht="15">
      <c r="A25" s="225" t="s">
        <v>368</v>
      </c>
      <c r="B25" s="441">
        <v>3</v>
      </c>
      <c r="C25" s="100">
        <v>2172</v>
      </c>
      <c r="D25" s="440">
        <v>3</v>
      </c>
      <c r="E25" s="100">
        <v>551</v>
      </c>
      <c r="F25" s="441">
        <v>8</v>
      </c>
      <c r="G25" s="100">
        <v>2439</v>
      </c>
      <c r="H25" s="441">
        <v>5</v>
      </c>
      <c r="I25" s="100">
        <v>492</v>
      </c>
      <c r="J25" s="7"/>
      <c r="K25" s="1"/>
    </row>
    <row r="26" spans="1:11" ht="15">
      <c r="A26" s="225" t="s">
        <v>369</v>
      </c>
      <c r="B26" s="100" t="s">
        <v>421</v>
      </c>
      <c r="C26" s="100" t="s">
        <v>421</v>
      </c>
      <c r="D26" s="441">
        <v>1</v>
      </c>
      <c r="E26" s="100">
        <v>106</v>
      </c>
      <c r="F26" s="441">
        <v>3</v>
      </c>
      <c r="G26" s="100">
        <v>2503</v>
      </c>
      <c r="H26" s="441">
        <v>36</v>
      </c>
      <c r="I26" s="100">
        <v>3871</v>
      </c>
      <c r="J26" s="7"/>
      <c r="K26" s="1"/>
    </row>
    <row r="27" spans="1:11" ht="15">
      <c r="A27" s="225" t="s">
        <v>370</v>
      </c>
      <c r="B27" s="440">
        <v>11</v>
      </c>
      <c r="C27" s="100">
        <v>2932</v>
      </c>
      <c r="D27" s="100" t="s">
        <v>421</v>
      </c>
      <c r="E27" s="100" t="s">
        <v>421</v>
      </c>
      <c r="F27" s="441">
        <v>5</v>
      </c>
      <c r="G27" s="100">
        <v>845</v>
      </c>
      <c r="H27" s="441">
        <v>6</v>
      </c>
      <c r="I27" s="100">
        <v>1379</v>
      </c>
      <c r="J27" s="7"/>
      <c r="K27" s="1"/>
    </row>
    <row r="28" spans="1:11" ht="15">
      <c r="A28" s="224" t="s">
        <v>550</v>
      </c>
      <c r="B28" s="164"/>
      <c r="C28" s="100"/>
      <c r="D28" s="100"/>
      <c r="E28" s="100"/>
      <c r="F28" s="100"/>
      <c r="G28" s="100"/>
      <c r="H28" s="100"/>
      <c r="I28" s="100"/>
      <c r="J28" s="7"/>
      <c r="K28" s="1"/>
    </row>
    <row r="29" spans="1:11" ht="15">
      <c r="A29" s="225" t="s">
        <v>52</v>
      </c>
      <c r="B29" s="100" t="s">
        <v>421</v>
      </c>
      <c r="C29" s="100" t="s">
        <v>421</v>
      </c>
      <c r="D29" s="100" t="s">
        <v>421</v>
      </c>
      <c r="E29" s="100" t="s">
        <v>421</v>
      </c>
      <c r="F29" s="441">
        <v>10</v>
      </c>
      <c r="G29" s="100">
        <v>8314</v>
      </c>
      <c r="H29" s="441">
        <v>7</v>
      </c>
      <c r="I29" s="100">
        <v>417</v>
      </c>
      <c r="J29" s="7"/>
      <c r="K29" s="1"/>
    </row>
    <row r="30" spans="1:11" ht="15">
      <c r="A30" s="225" t="s">
        <v>107</v>
      </c>
      <c r="B30" s="100" t="s">
        <v>421</v>
      </c>
      <c r="C30" s="100" t="s">
        <v>421</v>
      </c>
      <c r="D30" s="441">
        <v>1</v>
      </c>
      <c r="E30" s="100">
        <v>300</v>
      </c>
      <c r="F30" s="441">
        <v>4</v>
      </c>
      <c r="G30" s="100">
        <v>4219</v>
      </c>
      <c r="H30" s="441">
        <v>11</v>
      </c>
      <c r="I30" s="100">
        <v>658</v>
      </c>
      <c r="J30" s="7"/>
      <c r="K30" s="1"/>
    </row>
    <row r="31" spans="1:11" ht="15">
      <c r="A31" s="225" t="s">
        <v>303</v>
      </c>
      <c r="B31" s="440">
        <v>5</v>
      </c>
      <c r="C31" s="100">
        <v>20108</v>
      </c>
      <c r="D31" s="441">
        <v>10</v>
      </c>
      <c r="E31" s="100">
        <v>30390</v>
      </c>
      <c r="F31" s="441">
        <v>11</v>
      </c>
      <c r="G31" s="100">
        <v>6567</v>
      </c>
      <c r="H31" s="441">
        <v>6</v>
      </c>
      <c r="I31" s="100">
        <v>291</v>
      </c>
      <c r="J31" s="7"/>
      <c r="K31" s="1"/>
    </row>
    <row r="32" spans="1:11" ht="15">
      <c r="A32" s="225" t="s">
        <v>156</v>
      </c>
      <c r="B32" s="100" t="s">
        <v>421</v>
      </c>
      <c r="C32" s="100" t="s">
        <v>421</v>
      </c>
      <c r="D32" s="440">
        <v>1</v>
      </c>
      <c r="E32" s="100">
        <v>57</v>
      </c>
      <c r="F32" s="441">
        <v>8</v>
      </c>
      <c r="G32" s="100">
        <v>9465</v>
      </c>
      <c r="H32" s="441">
        <v>5</v>
      </c>
      <c r="I32" s="100">
        <v>480</v>
      </c>
      <c r="J32" s="7"/>
      <c r="K32" s="1"/>
    </row>
    <row r="34" spans="1:16" ht="26.25" customHeight="1">
      <c r="A34" s="869" t="s">
        <v>835</v>
      </c>
      <c r="B34" s="869"/>
      <c r="C34" s="869"/>
      <c r="D34" s="869"/>
      <c r="E34" s="869"/>
      <c r="F34" s="869"/>
      <c r="G34" s="869"/>
      <c r="H34" s="869"/>
      <c r="I34" s="869"/>
      <c r="J34" s="676"/>
      <c r="K34" s="676"/>
      <c r="L34" s="676"/>
      <c r="M34" s="676"/>
      <c r="N34" s="676"/>
      <c r="O34" s="676"/>
      <c r="P34" s="676"/>
    </row>
    <row r="35" spans="1:16" ht="27" customHeight="1">
      <c r="A35" s="869"/>
      <c r="B35" s="869"/>
      <c r="C35" s="869"/>
      <c r="D35" s="869"/>
      <c r="E35" s="869"/>
      <c r="F35" s="869"/>
      <c r="G35" s="869"/>
      <c r="H35" s="869"/>
      <c r="I35" s="869"/>
      <c r="J35" s="676"/>
      <c r="K35" s="676"/>
      <c r="L35" s="676"/>
      <c r="M35" s="676"/>
      <c r="N35" s="676"/>
      <c r="O35" s="676"/>
      <c r="P35" s="676"/>
    </row>
  </sheetData>
  <mergeCells count="7">
    <mergeCell ref="A34:I35"/>
    <mergeCell ref="A2:I2"/>
    <mergeCell ref="A3:A4"/>
    <mergeCell ref="B3:C3"/>
    <mergeCell ref="D3:E3"/>
    <mergeCell ref="F3:G3"/>
    <mergeCell ref="H3:I3"/>
  </mergeCells>
  <printOptions/>
  <pageMargins left="0.7" right="0.7" top="0.75" bottom="0.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90" zoomScaleNormal="90" workbookViewId="0" topLeftCell="A1"/>
  </sheetViews>
  <sheetFormatPr defaultColWidth="8.796875" defaultRowHeight="14.25"/>
  <cols>
    <col min="1" max="1" width="24.19921875" style="0" customWidth="1"/>
    <col min="2" max="2" width="11.69921875" style="0" customWidth="1"/>
    <col min="3" max="3" width="13.69921875" style="0" customWidth="1"/>
    <col min="4" max="4" width="11.69921875" style="0" customWidth="1"/>
    <col min="5" max="5" width="13.69921875" style="0" customWidth="1"/>
    <col min="6" max="6" width="11.69921875" style="0" customWidth="1"/>
    <col min="7" max="8" width="13.69921875" style="0" customWidth="1"/>
  </cols>
  <sheetData>
    <row r="1" spans="1:9" ht="15">
      <c r="A1" s="231"/>
      <c r="B1" s="1"/>
      <c r="C1" s="1"/>
      <c r="D1" s="1"/>
      <c r="E1" s="1"/>
      <c r="F1" s="1"/>
      <c r="G1" s="1"/>
      <c r="H1" s="1"/>
      <c r="I1" s="7"/>
    </row>
    <row r="2" spans="1:9" ht="33" customHeight="1">
      <c r="A2" s="756" t="s">
        <v>837</v>
      </c>
      <c r="B2" s="798"/>
      <c r="C2" s="798"/>
      <c r="D2" s="798"/>
      <c r="E2" s="798"/>
      <c r="F2" s="798"/>
      <c r="G2" s="798"/>
      <c r="H2" s="798"/>
      <c r="I2" s="4"/>
    </row>
    <row r="3" spans="1:9" ht="94.5" customHeight="1">
      <c r="A3" s="765" t="s">
        <v>6</v>
      </c>
      <c r="B3" s="909" t="s">
        <v>496</v>
      </c>
      <c r="C3" s="910"/>
      <c r="D3" s="909" t="s">
        <v>596</v>
      </c>
      <c r="E3" s="910"/>
      <c r="F3" s="911" t="s">
        <v>449</v>
      </c>
      <c r="G3" s="912"/>
      <c r="H3" s="411" t="s">
        <v>497</v>
      </c>
      <c r="I3" s="3"/>
    </row>
    <row r="4" spans="1:9" ht="66" customHeight="1" thickBot="1">
      <c r="A4" s="774"/>
      <c r="B4" s="165" t="s">
        <v>494</v>
      </c>
      <c r="C4" s="163" t="s">
        <v>495</v>
      </c>
      <c r="D4" s="162" t="s">
        <v>494</v>
      </c>
      <c r="E4" s="163" t="s">
        <v>495</v>
      </c>
      <c r="F4" s="162" t="s">
        <v>494</v>
      </c>
      <c r="G4" s="163" t="s">
        <v>495</v>
      </c>
      <c r="H4" s="245" t="s">
        <v>597</v>
      </c>
      <c r="I4" s="3"/>
    </row>
    <row r="5" spans="1:9" ht="21" customHeight="1">
      <c r="A5" s="223" t="s">
        <v>4</v>
      </c>
      <c r="B5" s="442">
        <v>314</v>
      </c>
      <c r="C5" s="49">
        <v>240103</v>
      </c>
      <c r="D5" s="443">
        <v>98</v>
      </c>
      <c r="E5" s="49">
        <v>72800</v>
      </c>
      <c r="F5" s="49">
        <v>1923</v>
      </c>
      <c r="G5" s="49">
        <v>502286</v>
      </c>
      <c r="H5" s="49">
        <v>2147</v>
      </c>
      <c r="I5" s="7"/>
    </row>
    <row r="6" spans="1:9" ht="15">
      <c r="A6" s="221" t="s">
        <v>335</v>
      </c>
      <c r="B6" s="156"/>
      <c r="C6" s="166"/>
      <c r="D6" s="166"/>
      <c r="E6" s="166"/>
      <c r="F6" s="166"/>
      <c r="G6" s="166"/>
      <c r="H6" s="166"/>
      <c r="I6" s="7"/>
    </row>
    <row r="7" spans="1:9" ht="15">
      <c r="A7" s="224" t="s">
        <v>549</v>
      </c>
      <c r="B7" s="156"/>
      <c r="C7" s="166"/>
      <c r="D7" s="166"/>
      <c r="E7" s="166"/>
      <c r="F7" s="166"/>
      <c r="G7" s="166"/>
      <c r="H7" s="166"/>
      <c r="I7" s="7"/>
    </row>
    <row r="8" spans="1:9" ht="15">
      <c r="A8" s="225" t="s">
        <v>351</v>
      </c>
      <c r="B8" s="444">
        <v>20</v>
      </c>
      <c r="C8" s="167">
        <v>12256</v>
      </c>
      <c r="D8" s="445">
        <v>5</v>
      </c>
      <c r="E8" s="167">
        <v>2120</v>
      </c>
      <c r="F8" s="445">
        <v>238</v>
      </c>
      <c r="G8" s="167">
        <v>119867</v>
      </c>
      <c r="H8" s="445">
        <v>158</v>
      </c>
      <c r="I8" s="7"/>
    </row>
    <row r="9" spans="1:9" ht="15">
      <c r="A9" s="225" t="s">
        <v>352</v>
      </c>
      <c r="B9" s="444">
        <v>15</v>
      </c>
      <c r="C9" s="167">
        <v>10214</v>
      </c>
      <c r="D9" s="445">
        <v>7</v>
      </c>
      <c r="E9" s="167">
        <v>4656</v>
      </c>
      <c r="F9" s="445">
        <v>133</v>
      </c>
      <c r="G9" s="167">
        <v>19757</v>
      </c>
      <c r="H9" s="445">
        <v>130</v>
      </c>
      <c r="I9" s="7"/>
    </row>
    <row r="10" spans="1:9" ht="15">
      <c r="A10" s="225" t="s">
        <v>353</v>
      </c>
      <c r="B10" s="444">
        <v>14</v>
      </c>
      <c r="C10" s="167">
        <v>9102</v>
      </c>
      <c r="D10" s="445">
        <v>1</v>
      </c>
      <c r="E10" s="167">
        <v>345</v>
      </c>
      <c r="F10" s="445">
        <v>118</v>
      </c>
      <c r="G10" s="167">
        <v>13880</v>
      </c>
      <c r="H10" s="445">
        <v>115</v>
      </c>
      <c r="I10" s="7"/>
    </row>
    <row r="11" spans="1:9" ht="15">
      <c r="A11" s="225" t="s">
        <v>354</v>
      </c>
      <c r="B11" s="444">
        <v>27</v>
      </c>
      <c r="C11" s="167">
        <v>3609</v>
      </c>
      <c r="D11" s="445">
        <v>3</v>
      </c>
      <c r="E11" s="167">
        <v>1133</v>
      </c>
      <c r="F11" s="445">
        <v>59</v>
      </c>
      <c r="G11" s="167">
        <v>16112</v>
      </c>
      <c r="H11" s="445">
        <v>81</v>
      </c>
      <c r="I11" s="7"/>
    </row>
    <row r="12" spans="1:9" ht="15">
      <c r="A12" s="225" t="s">
        <v>355</v>
      </c>
      <c r="B12" s="444">
        <v>1</v>
      </c>
      <c r="C12" s="167">
        <v>950</v>
      </c>
      <c r="D12" s="445">
        <v>1</v>
      </c>
      <c r="E12" s="167">
        <v>284</v>
      </c>
      <c r="F12" s="445">
        <v>66</v>
      </c>
      <c r="G12" s="167">
        <v>9135</v>
      </c>
      <c r="H12" s="445">
        <v>24</v>
      </c>
      <c r="I12" s="7"/>
    </row>
    <row r="13" spans="1:9" ht="15">
      <c r="A13" s="225" t="s">
        <v>359</v>
      </c>
      <c r="B13" s="167" t="s">
        <v>421</v>
      </c>
      <c r="C13" s="167" t="s">
        <v>421</v>
      </c>
      <c r="D13" s="445">
        <v>1</v>
      </c>
      <c r="E13" s="167">
        <v>246</v>
      </c>
      <c r="F13" s="445">
        <v>108</v>
      </c>
      <c r="G13" s="167">
        <v>19245</v>
      </c>
      <c r="H13" s="445">
        <v>30</v>
      </c>
      <c r="I13" s="7"/>
    </row>
    <row r="14" spans="1:9" ht="15">
      <c r="A14" s="225" t="s">
        <v>356</v>
      </c>
      <c r="B14" s="444">
        <v>9</v>
      </c>
      <c r="C14" s="167">
        <v>9691</v>
      </c>
      <c r="D14" s="167" t="s">
        <v>421</v>
      </c>
      <c r="E14" s="167" t="s">
        <v>421</v>
      </c>
      <c r="F14" s="445">
        <v>87</v>
      </c>
      <c r="G14" s="167">
        <v>15604</v>
      </c>
      <c r="H14" s="445">
        <v>27</v>
      </c>
      <c r="I14" s="7"/>
    </row>
    <row r="15" spans="1:9" ht="15">
      <c r="A15" s="225" t="s">
        <v>357</v>
      </c>
      <c r="B15" s="444">
        <v>4</v>
      </c>
      <c r="C15" s="167">
        <v>5760</v>
      </c>
      <c r="D15" s="445">
        <v>3</v>
      </c>
      <c r="E15" s="167">
        <v>468</v>
      </c>
      <c r="F15" s="445">
        <v>64</v>
      </c>
      <c r="G15" s="167">
        <v>6247</v>
      </c>
      <c r="H15" s="445">
        <v>67</v>
      </c>
      <c r="I15" s="7"/>
    </row>
    <row r="16" spans="1:9" ht="15">
      <c r="A16" s="225" t="s">
        <v>358</v>
      </c>
      <c r="B16" s="444">
        <v>61</v>
      </c>
      <c r="C16" s="167">
        <v>12647</v>
      </c>
      <c r="D16" s="445">
        <v>8</v>
      </c>
      <c r="E16" s="167">
        <v>4517</v>
      </c>
      <c r="F16" s="445">
        <v>167</v>
      </c>
      <c r="G16" s="167">
        <v>22706</v>
      </c>
      <c r="H16" s="445">
        <v>370</v>
      </c>
      <c r="I16" s="7"/>
    </row>
    <row r="17" spans="1:9" ht="15">
      <c r="A17" s="225" t="s">
        <v>360</v>
      </c>
      <c r="B17" s="444">
        <v>5</v>
      </c>
      <c r="C17" s="167">
        <v>6288</v>
      </c>
      <c r="D17" s="167" t="s">
        <v>421</v>
      </c>
      <c r="E17" s="167" t="s">
        <v>421</v>
      </c>
      <c r="F17" s="445">
        <v>64</v>
      </c>
      <c r="G17" s="167">
        <v>10663</v>
      </c>
      <c r="H17" s="445">
        <v>75</v>
      </c>
      <c r="I17" s="7"/>
    </row>
    <row r="18" spans="1:9" ht="15">
      <c r="A18" s="225" t="s">
        <v>361</v>
      </c>
      <c r="B18" s="444">
        <v>16</v>
      </c>
      <c r="C18" s="167">
        <v>11695</v>
      </c>
      <c r="D18" s="445">
        <v>22</v>
      </c>
      <c r="E18" s="167">
        <v>10461</v>
      </c>
      <c r="F18" s="445">
        <v>108</v>
      </c>
      <c r="G18" s="167">
        <v>44374</v>
      </c>
      <c r="H18" s="445">
        <v>123</v>
      </c>
      <c r="I18" s="7"/>
    </row>
    <row r="19" spans="1:9" ht="15">
      <c r="A19" s="225" t="s">
        <v>362</v>
      </c>
      <c r="B19" s="444">
        <v>8</v>
      </c>
      <c r="C19" s="167">
        <v>1613</v>
      </c>
      <c r="D19" s="167" t="s">
        <v>421</v>
      </c>
      <c r="E19" s="167" t="s">
        <v>421</v>
      </c>
      <c r="F19" s="445">
        <v>134</v>
      </c>
      <c r="G19" s="167">
        <v>74641</v>
      </c>
      <c r="H19" s="445">
        <v>22</v>
      </c>
      <c r="I19" s="7"/>
    </row>
    <row r="20" spans="1:9" ht="15">
      <c r="A20" s="225" t="s">
        <v>363</v>
      </c>
      <c r="B20" s="444">
        <v>7</v>
      </c>
      <c r="C20" s="167">
        <v>4906</v>
      </c>
      <c r="D20" s="445">
        <v>1</v>
      </c>
      <c r="E20" s="167">
        <v>115</v>
      </c>
      <c r="F20" s="445">
        <v>121</v>
      </c>
      <c r="G20" s="167">
        <v>34808</v>
      </c>
      <c r="H20" s="445">
        <v>26</v>
      </c>
      <c r="I20" s="7"/>
    </row>
    <row r="21" spans="1:9" ht="15">
      <c r="A21" s="225" t="s">
        <v>364</v>
      </c>
      <c r="B21" s="444">
        <v>16</v>
      </c>
      <c r="C21" s="167">
        <v>13255</v>
      </c>
      <c r="D21" s="445">
        <v>13</v>
      </c>
      <c r="E21" s="167">
        <v>1941</v>
      </c>
      <c r="F21" s="445">
        <v>54</v>
      </c>
      <c r="G21" s="167">
        <v>9484</v>
      </c>
      <c r="H21" s="445">
        <v>86</v>
      </c>
      <c r="I21" s="7"/>
    </row>
    <row r="22" spans="1:9" ht="15">
      <c r="A22" s="225" t="s">
        <v>365</v>
      </c>
      <c r="B22" s="444">
        <v>5</v>
      </c>
      <c r="C22" s="167">
        <v>5376</v>
      </c>
      <c r="D22" s="445">
        <v>3</v>
      </c>
      <c r="E22" s="167">
        <v>4565</v>
      </c>
      <c r="F22" s="445">
        <v>99</v>
      </c>
      <c r="G22" s="167">
        <v>28989</v>
      </c>
      <c r="H22" s="445">
        <v>21</v>
      </c>
      <c r="I22" s="7"/>
    </row>
    <row r="23" spans="1:9" ht="15">
      <c r="A23" s="225" t="s">
        <v>366</v>
      </c>
      <c r="B23" s="444">
        <v>2</v>
      </c>
      <c r="C23" s="167">
        <v>428</v>
      </c>
      <c r="D23" s="445">
        <v>2</v>
      </c>
      <c r="E23" s="167">
        <v>587</v>
      </c>
      <c r="F23" s="445">
        <v>60</v>
      </c>
      <c r="G23" s="167">
        <v>11478</v>
      </c>
      <c r="H23" s="445">
        <v>26</v>
      </c>
      <c r="I23" s="7"/>
    </row>
    <row r="24" spans="1:9" ht="15">
      <c r="A24" s="225" t="s">
        <v>367</v>
      </c>
      <c r="B24" s="444">
        <v>12</v>
      </c>
      <c r="C24" s="167">
        <v>13329</v>
      </c>
      <c r="D24" s="445">
        <v>6</v>
      </c>
      <c r="E24" s="167">
        <v>4933</v>
      </c>
      <c r="F24" s="445">
        <v>52</v>
      </c>
      <c r="G24" s="167">
        <v>7878</v>
      </c>
      <c r="H24" s="445">
        <v>83</v>
      </c>
      <c r="I24" s="7"/>
    </row>
    <row r="25" spans="1:9" ht="15">
      <c r="A25" s="225" t="s">
        <v>368</v>
      </c>
      <c r="B25" s="444">
        <v>21</v>
      </c>
      <c r="C25" s="167">
        <v>18173</v>
      </c>
      <c r="D25" s="445">
        <v>3</v>
      </c>
      <c r="E25" s="167">
        <v>3800</v>
      </c>
      <c r="F25" s="445">
        <v>77</v>
      </c>
      <c r="G25" s="167">
        <v>12325</v>
      </c>
      <c r="H25" s="445">
        <v>130</v>
      </c>
      <c r="I25" s="7"/>
    </row>
    <row r="26" spans="1:9" ht="15">
      <c r="A26" s="225" t="s">
        <v>369</v>
      </c>
      <c r="B26" s="444">
        <v>5</v>
      </c>
      <c r="C26" s="167">
        <v>5428</v>
      </c>
      <c r="D26" s="445">
        <v>1</v>
      </c>
      <c r="E26" s="167">
        <v>99</v>
      </c>
      <c r="F26" s="445">
        <v>28</v>
      </c>
      <c r="G26" s="167">
        <v>15383</v>
      </c>
      <c r="H26" s="445">
        <v>109</v>
      </c>
      <c r="I26" s="7"/>
    </row>
    <row r="27" spans="1:9" ht="15">
      <c r="A27" s="225" t="s">
        <v>370</v>
      </c>
      <c r="B27" s="444">
        <v>14</v>
      </c>
      <c r="C27" s="167">
        <v>9008</v>
      </c>
      <c r="D27" s="445">
        <v>1</v>
      </c>
      <c r="E27" s="167">
        <v>339</v>
      </c>
      <c r="F27" s="445">
        <v>66</v>
      </c>
      <c r="G27" s="167">
        <v>7182</v>
      </c>
      <c r="H27" s="445">
        <v>179</v>
      </c>
      <c r="I27" s="7"/>
    </row>
    <row r="28" spans="1:9" ht="15">
      <c r="A28" s="224" t="s">
        <v>550</v>
      </c>
      <c r="B28" s="158"/>
      <c r="C28" s="167"/>
      <c r="D28" s="167"/>
      <c r="E28" s="167"/>
      <c r="F28" s="167"/>
      <c r="G28" s="167"/>
      <c r="H28" s="167"/>
      <c r="I28" s="7"/>
    </row>
    <row r="29" spans="1:9" ht="15">
      <c r="A29" s="225" t="s">
        <v>52</v>
      </c>
      <c r="B29" s="444">
        <v>9</v>
      </c>
      <c r="C29" s="167">
        <v>8904</v>
      </c>
      <c r="D29" s="445">
        <v>4</v>
      </c>
      <c r="E29" s="167">
        <v>4277</v>
      </c>
      <c r="F29" s="445">
        <v>2</v>
      </c>
      <c r="G29" s="167">
        <v>1134</v>
      </c>
      <c r="H29" s="445">
        <v>96</v>
      </c>
      <c r="I29" s="7"/>
    </row>
    <row r="30" spans="1:9" ht="15">
      <c r="A30" s="225" t="s">
        <v>107</v>
      </c>
      <c r="B30" s="444">
        <v>4</v>
      </c>
      <c r="C30" s="167">
        <v>4007</v>
      </c>
      <c r="D30" s="445">
        <v>2</v>
      </c>
      <c r="E30" s="167">
        <v>651</v>
      </c>
      <c r="F30" s="167" t="s">
        <v>421</v>
      </c>
      <c r="G30" s="167" t="s">
        <v>421</v>
      </c>
      <c r="H30" s="445">
        <v>57</v>
      </c>
      <c r="I30" s="7"/>
    </row>
    <row r="31" spans="1:9" ht="15">
      <c r="A31" s="225" t="s">
        <v>303</v>
      </c>
      <c r="B31" s="444">
        <v>31</v>
      </c>
      <c r="C31" s="167">
        <v>69590</v>
      </c>
      <c r="D31" s="445">
        <v>11</v>
      </c>
      <c r="E31" s="167">
        <v>27263</v>
      </c>
      <c r="F31" s="445">
        <v>18</v>
      </c>
      <c r="G31" s="167">
        <v>1394</v>
      </c>
      <c r="H31" s="445">
        <v>34</v>
      </c>
      <c r="I31" s="7"/>
    </row>
    <row r="32" spans="1:9" ht="15">
      <c r="A32" s="225" t="s">
        <v>156</v>
      </c>
      <c r="B32" s="444">
        <v>8</v>
      </c>
      <c r="C32" s="167">
        <v>3874</v>
      </c>
      <c r="D32" s="167" t="s">
        <v>421</v>
      </c>
      <c r="E32" s="167" t="s">
        <v>421</v>
      </c>
      <c r="F32" s="167" t="s">
        <v>421</v>
      </c>
      <c r="G32" s="167" t="s">
        <v>421</v>
      </c>
      <c r="H32" s="445">
        <v>78</v>
      </c>
      <c r="I32" s="7"/>
    </row>
    <row r="34" spans="1:9" ht="28.5" customHeight="1">
      <c r="A34" s="869" t="s">
        <v>838</v>
      </c>
      <c r="B34" s="869"/>
      <c r="C34" s="869"/>
      <c r="D34" s="869"/>
      <c r="E34" s="869"/>
      <c r="F34" s="869"/>
      <c r="G34" s="869"/>
      <c r="H34" s="869"/>
      <c r="I34" s="676"/>
    </row>
    <row r="35" spans="1:9" ht="20.25" customHeight="1">
      <c r="A35" s="869"/>
      <c r="B35" s="869"/>
      <c r="C35" s="869"/>
      <c r="D35" s="869"/>
      <c r="E35" s="869"/>
      <c r="F35" s="869"/>
      <c r="G35" s="869"/>
      <c r="H35" s="869"/>
      <c r="I35" s="676"/>
    </row>
  </sheetData>
  <mergeCells count="6">
    <mergeCell ref="A34:H35"/>
    <mergeCell ref="A2:H2"/>
    <mergeCell ref="A3:A4"/>
    <mergeCell ref="B3:C3"/>
    <mergeCell ref="D3:E3"/>
    <mergeCell ref="F3:G3"/>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9"/>
  <sheetViews>
    <sheetView zoomScale="90" zoomScaleNormal="90" workbookViewId="0" topLeftCell="A1"/>
  </sheetViews>
  <sheetFormatPr defaultColWidth="8.796875" defaultRowHeight="14.25"/>
  <cols>
    <col min="1" max="1" width="55" style="0" customWidth="1"/>
    <col min="2" max="2" width="10" style="0" customWidth="1"/>
    <col min="3" max="3" width="13.69921875" style="0" customWidth="1"/>
    <col min="4" max="4" width="10" style="0" customWidth="1"/>
    <col min="5" max="5" width="13.69921875" style="0" customWidth="1"/>
    <col min="6" max="6" width="10" style="0" customWidth="1"/>
    <col min="7" max="7" width="13.69921875" style="0" customWidth="1"/>
    <col min="8" max="8" width="10" style="0" customWidth="1"/>
    <col min="9" max="9" width="13.69921875" style="0" customWidth="1"/>
    <col min="10" max="10" width="10" style="0" customWidth="1"/>
    <col min="11" max="11" width="13.69921875" style="0" customWidth="1"/>
  </cols>
  <sheetData>
    <row r="1" spans="1:12" ht="15">
      <c r="A1" s="231"/>
      <c r="B1" s="155"/>
      <c r="C1" s="155"/>
      <c r="D1" s="155"/>
      <c r="E1" s="155"/>
      <c r="F1" s="1"/>
      <c r="G1" s="1"/>
      <c r="H1" s="7"/>
      <c r="I1" s="320"/>
      <c r="J1" s="1"/>
      <c r="K1" s="320"/>
      <c r="L1" s="1"/>
    </row>
    <row r="2" spans="1:12" ht="18.75">
      <c r="A2" s="849" t="s">
        <v>415</v>
      </c>
      <c r="B2" s="849"/>
      <c r="C2" s="849"/>
      <c r="D2" s="849"/>
      <c r="E2" s="849"/>
      <c r="F2" s="849"/>
      <c r="G2" s="849"/>
      <c r="H2" s="849"/>
      <c r="I2" s="849"/>
      <c r="J2" s="849"/>
      <c r="K2" s="849"/>
      <c r="L2" s="1"/>
    </row>
    <row r="3" spans="1:12" ht="18" customHeight="1">
      <c r="A3" s="798" t="s">
        <v>891</v>
      </c>
      <c r="B3" s="798"/>
      <c r="C3" s="798"/>
      <c r="D3" s="798"/>
      <c r="E3" s="798"/>
      <c r="F3" s="798"/>
      <c r="G3" s="798"/>
      <c r="H3" s="798"/>
      <c r="I3" s="798"/>
      <c r="J3" s="798"/>
      <c r="K3" s="798"/>
      <c r="L3" s="8"/>
    </row>
    <row r="4" spans="1:12" ht="22.5" customHeight="1">
      <c r="A4" s="900" t="s">
        <v>6</v>
      </c>
      <c r="B4" s="785">
        <v>2012</v>
      </c>
      <c r="C4" s="884"/>
      <c r="D4" s="785">
        <v>2013</v>
      </c>
      <c r="E4" s="884"/>
      <c r="F4" s="785">
        <v>2014</v>
      </c>
      <c r="G4" s="884"/>
      <c r="H4" s="785">
        <v>2015</v>
      </c>
      <c r="I4" s="884"/>
      <c r="J4" s="785">
        <v>2016</v>
      </c>
      <c r="K4" s="884"/>
      <c r="L4" s="1"/>
    </row>
    <row r="5" spans="1:12" ht="52.5" customHeight="1" thickBot="1">
      <c r="A5" s="913"/>
      <c r="B5" s="41" t="s">
        <v>394</v>
      </c>
      <c r="C5" s="41" t="s">
        <v>507</v>
      </c>
      <c r="D5" s="41" t="s">
        <v>394</v>
      </c>
      <c r="E5" s="41" t="s">
        <v>507</v>
      </c>
      <c r="F5" s="41" t="s">
        <v>394</v>
      </c>
      <c r="G5" s="222" t="s">
        <v>507</v>
      </c>
      <c r="H5" s="41" t="s">
        <v>394</v>
      </c>
      <c r="I5" s="321" t="s">
        <v>507</v>
      </c>
      <c r="J5" s="41" t="s">
        <v>394</v>
      </c>
      <c r="K5" s="321" t="s">
        <v>507</v>
      </c>
      <c r="L5" s="1"/>
    </row>
    <row r="6" spans="1:12" ht="21" customHeight="1">
      <c r="A6" s="233" t="s">
        <v>457</v>
      </c>
      <c r="B6" s="168"/>
      <c r="C6" s="168"/>
      <c r="D6" s="168"/>
      <c r="E6" s="168"/>
      <c r="F6" s="168"/>
      <c r="G6" s="246"/>
      <c r="H6" s="168"/>
      <c r="I6" s="322"/>
      <c r="J6" s="168"/>
      <c r="K6" s="322"/>
      <c r="L6" s="157"/>
    </row>
    <row r="7" spans="1:12" ht="15">
      <c r="A7" s="234" t="s">
        <v>458</v>
      </c>
      <c r="B7" s="160">
        <v>40871</v>
      </c>
      <c r="C7" s="242">
        <v>15769.829000000002</v>
      </c>
      <c r="D7" s="160">
        <v>39019</v>
      </c>
      <c r="E7" s="323">
        <v>16389.882</v>
      </c>
      <c r="F7" s="160">
        <f>SUM(F8:F14)</f>
        <v>37601</v>
      </c>
      <c r="G7" s="323">
        <v>15579.105</v>
      </c>
      <c r="H7" s="160">
        <v>38734</v>
      </c>
      <c r="I7" s="323">
        <v>18196.06</v>
      </c>
      <c r="J7" s="160">
        <v>41749</v>
      </c>
      <c r="K7" s="323">
        <v>21915.222</v>
      </c>
      <c r="L7" s="159"/>
    </row>
    <row r="8" spans="1:12" ht="15">
      <c r="A8" s="235" t="s">
        <v>566</v>
      </c>
      <c r="B8" s="160">
        <v>1900</v>
      </c>
      <c r="C8" s="242">
        <v>560.5169999999999</v>
      </c>
      <c r="D8" s="160">
        <v>1558</v>
      </c>
      <c r="E8" s="323">
        <v>637.201</v>
      </c>
      <c r="F8" s="160">
        <v>1607</v>
      </c>
      <c r="G8" s="323">
        <v>426.255</v>
      </c>
      <c r="H8" s="160">
        <v>1400</v>
      </c>
      <c r="I8" s="323">
        <v>412.496</v>
      </c>
      <c r="J8" s="160">
        <v>2050</v>
      </c>
      <c r="K8" s="323">
        <v>764.193</v>
      </c>
      <c r="L8" s="159"/>
    </row>
    <row r="9" spans="1:12" ht="15">
      <c r="A9" s="235" t="s">
        <v>567</v>
      </c>
      <c r="B9" s="160">
        <v>703</v>
      </c>
      <c r="C9" s="242">
        <v>1120.329</v>
      </c>
      <c r="D9" s="160">
        <v>684</v>
      </c>
      <c r="E9" s="323">
        <v>944.96</v>
      </c>
      <c r="F9" s="160">
        <v>672</v>
      </c>
      <c r="G9" s="323">
        <v>1537.05</v>
      </c>
      <c r="H9" s="160">
        <v>702</v>
      </c>
      <c r="I9" s="323">
        <v>1230.928</v>
      </c>
      <c r="J9" s="160">
        <v>666</v>
      </c>
      <c r="K9" s="323">
        <v>1095.047</v>
      </c>
      <c r="L9" s="159"/>
    </row>
    <row r="10" spans="1:12" ht="15">
      <c r="A10" s="235" t="s">
        <v>568</v>
      </c>
      <c r="B10" s="160">
        <v>5118</v>
      </c>
      <c r="C10" s="242">
        <v>3415.2380000000003</v>
      </c>
      <c r="D10" s="160">
        <v>4600</v>
      </c>
      <c r="E10" s="323">
        <v>3217.765</v>
      </c>
      <c r="F10" s="160">
        <v>4310</v>
      </c>
      <c r="G10" s="323">
        <v>2658.34</v>
      </c>
      <c r="H10" s="160">
        <v>4266</v>
      </c>
      <c r="I10" s="323">
        <v>2724.416</v>
      </c>
      <c r="J10" s="160">
        <v>4370</v>
      </c>
      <c r="K10" s="323">
        <v>2661.969</v>
      </c>
      <c r="L10" s="159"/>
    </row>
    <row r="11" spans="1:12" ht="15">
      <c r="A11" s="235" t="s">
        <v>569</v>
      </c>
      <c r="B11" s="160">
        <v>9333</v>
      </c>
      <c r="C11" s="242">
        <v>567.6</v>
      </c>
      <c r="D11" s="160">
        <v>8996</v>
      </c>
      <c r="E11" s="323">
        <v>742.793</v>
      </c>
      <c r="F11" s="160">
        <v>8440</v>
      </c>
      <c r="G11" s="323">
        <v>530.142</v>
      </c>
      <c r="H11" s="160">
        <v>7976</v>
      </c>
      <c r="I11" s="323">
        <v>533.277</v>
      </c>
      <c r="J11" s="160">
        <v>7669</v>
      </c>
      <c r="K11" s="323">
        <v>557.902</v>
      </c>
      <c r="L11" s="159"/>
    </row>
    <row r="12" spans="1:12" ht="15">
      <c r="A12" s="235" t="s">
        <v>570</v>
      </c>
      <c r="B12" s="160">
        <v>5014</v>
      </c>
      <c r="C12" s="242">
        <v>4740.235</v>
      </c>
      <c r="D12" s="160">
        <v>4963</v>
      </c>
      <c r="E12" s="323">
        <v>5218.72</v>
      </c>
      <c r="F12" s="160">
        <v>4977</v>
      </c>
      <c r="G12" s="323">
        <v>5182.95</v>
      </c>
      <c r="H12" s="160">
        <v>5738</v>
      </c>
      <c r="I12" s="323">
        <v>6673.62</v>
      </c>
      <c r="J12" s="160">
        <v>6388</v>
      </c>
      <c r="K12" s="323">
        <v>9069.319</v>
      </c>
      <c r="L12" s="159"/>
    </row>
    <row r="13" spans="1:12" ht="45">
      <c r="A13" s="236" t="s">
        <v>502</v>
      </c>
      <c r="B13" s="160">
        <v>1161</v>
      </c>
      <c r="C13" s="242">
        <v>980.211</v>
      </c>
      <c r="D13" s="160">
        <v>1107</v>
      </c>
      <c r="E13" s="323">
        <v>973.372</v>
      </c>
      <c r="F13" s="160">
        <v>861</v>
      </c>
      <c r="G13" s="323">
        <v>827.274</v>
      </c>
      <c r="H13" s="160">
        <v>940</v>
      </c>
      <c r="I13" s="323">
        <v>935.123</v>
      </c>
      <c r="J13" s="160">
        <v>1326</v>
      </c>
      <c r="K13" s="323">
        <v>1165.833</v>
      </c>
      <c r="L13" s="159"/>
    </row>
    <row r="14" spans="1:12" ht="15">
      <c r="A14" s="235" t="s">
        <v>571</v>
      </c>
      <c r="B14" s="160">
        <v>17642</v>
      </c>
      <c r="C14" s="242">
        <v>4385.6990000000005</v>
      </c>
      <c r="D14" s="160">
        <v>17111</v>
      </c>
      <c r="E14" s="323">
        <v>4655.071</v>
      </c>
      <c r="F14" s="160">
        <v>16734</v>
      </c>
      <c r="G14" s="323">
        <v>4417.094</v>
      </c>
      <c r="H14" s="160">
        <v>17712</v>
      </c>
      <c r="I14" s="323">
        <v>5686.2</v>
      </c>
      <c r="J14" s="160">
        <v>19280</v>
      </c>
      <c r="K14" s="323">
        <v>6600.959</v>
      </c>
      <c r="L14" s="159"/>
    </row>
    <row r="15" spans="1:12" ht="21" customHeight="1">
      <c r="A15" s="375" t="s">
        <v>459</v>
      </c>
      <c r="B15" s="318"/>
      <c r="C15" s="376"/>
      <c r="D15" s="318"/>
      <c r="E15" s="323"/>
      <c r="F15" s="318"/>
      <c r="G15" s="323"/>
      <c r="H15" s="318"/>
      <c r="I15" s="323"/>
      <c r="J15" s="318"/>
      <c r="K15" s="446"/>
      <c r="L15" s="5"/>
    </row>
    <row r="16" spans="1:12" ht="15">
      <c r="A16" s="377" t="s">
        <v>458</v>
      </c>
      <c r="B16" s="161">
        <v>1502</v>
      </c>
      <c r="C16" s="243">
        <v>873.9050000000001</v>
      </c>
      <c r="D16" s="161">
        <v>1379</v>
      </c>
      <c r="E16" s="324">
        <v>1144.577</v>
      </c>
      <c r="F16" s="161">
        <f>SUM(F17:F23)</f>
        <v>1365</v>
      </c>
      <c r="G16" s="324">
        <v>1029.979</v>
      </c>
      <c r="H16" s="161">
        <v>1582</v>
      </c>
      <c r="I16" s="324">
        <v>1453.482</v>
      </c>
      <c r="J16" s="161">
        <v>1612</v>
      </c>
      <c r="K16" s="324">
        <v>1516.046</v>
      </c>
      <c r="L16" s="5"/>
    </row>
    <row r="17" spans="1:12" ht="15">
      <c r="A17" s="378" t="s">
        <v>566</v>
      </c>
      <c r="B17" s="161">
        <v>55</v>
      </c>
      <c r="C17" s="243">
        <v>58.72</v>
      </c>
      <c r="D17" s="161">
        <v>43</v>
      </c>
      <c r="E17" s="324">
        <v>42.138</v>
      </c>
      <c r="F17" s="161">
        <v>43</v>
      </c>
      <c r="G17" s="324">
        <v>45.756</v>
      </c>
      <c r="H17" s="161">
        <v>51</v>
      </c>
      <c r="I17" s="324">
        <v>50.845</v>
      </c>
      <c r="J17" s="161">
        <v>49</v>
      </c>
      <c r="K17" s="324">
        <v>32.387</v>
      </c>
      <c r="L17" s="5"/>
    </row>
    <row r="18" spans="1:12" ht="15">
      <c r="A18" s="378" t="s">
        <v>567</v>
      </c>
      <c r="B18" s="161">
        <v>54</v>
      </c>
      <c r="C18" s="243">
        <v>113.289</v>
      </c>
      <c r="D18" s="161">
        <v>52</v>
      </c>
      <c r="E18" s="324">
        <v>77.147</v>
      </c>
      <c r="F18" s="161">
        <v>69</v>
      </c>
      <c r="G18" s="324">
        <v>200.738</v>
      </c>
      <c r="H18" s="161">
        <v>63</v>
      </c>
      <c r="I18" s="324">
        <v>104.229</v>
      </c>
      <c r="J18" s="161">
        <v>66</v>
      </c>
      <c r="K18" s="324">
        <v>156.784</v>
      </c>
      <c r="L18" s="5"/>
    </row>
    <row r="19" spans="1:12" ht="15">
      <c r="A19" s="378" t="s">
        <v>568</v>
      </c>
      <c r="B19" s="161">
        <v>220</v>
      </c>
      <c r="C19" s="243">
        <v>229.447</v>
      </c>
      <c r="D19" s="161">
        <v>257</v>
      </c>
      <c r="E19" s="324">
        <v>316.092</v>
      </c>
      <c r="F19" s="161">
        <v>222</v>
      </c>
      <c r="G19" s="324">
        <v>153.824</v>
      </c>
      <c r="H19" s="161">
        <v>192</v>
      </c>
      <c r="I19" s="324">
        <v>309.216</v>
      </c>
      <c r="J19" s="318">
        <v>244</v>
      </c>
      <c r="K19" s="324">
        <v>169.842</v>
      </c>
      <c r="L19" s="5"/>
    </row>
    <row r="20" spans="1:12" ht="15">
      <c r="A20" s="378" t="s">
        <v>569</v>
      </c>
      <c r="B20" s="161">
        <v>508</v>
      </c>
      <c r="C20" s="243">
        <v>20.865</v>
      </c>
      <c r="D20" s="161">
        <v>346</v>
      </c>
      <c r="E20" s="324">
        <v>41.982</v>
      </c>
      <c r="F20" s="161">
        <v>403</v>
      </c>
      <c r="G20" s="324">
        <v>22.847</v>
      </c>
      <c r="H20" s="161">
        <v>459</v>
      </c>
      <c r="I20" s="324">
        <v>24.344</v>
      </c>
      <c r="J20" s="161">
        <v>367</v>
      </c>
      <c r="K20" s="324">
        <v>20.459</v>
      </c>
      <c r="L20" s="5"/>
    </row>
    <row r="21" spans="1:12" ht="15">
      <c r="A21" s="378" t="s">
        <v>570</v>
      </c>
      <c r="B21" s="161">
        <v>289</v>
      </c>
      <c r="C21" s="243">
        <v>311.579</v>
      </c>
      <c r="D21" s="161">
        <v>315</v>
      </c>
      <c r="E21" s="324">
        <v>437.887</v>
      </c>
      <c r="F21" s="161">
        <v>250</v>
      </c>
      <c r="G21" s="324">
        <v>364.996</v>
      </c>
      <c r="H21" s="161">
        <v>312</v>
      </c>
      <c r="I21" s="324">
        <v>599.921</v>
      </c>
      <c r="J21" s="161">
        <v>402</v>
      </c>
      <c r="K21" s="324">
        <v>969.268</v>
      </c>
      <c r="L21" s="5"/>
    </row>
    <row r="22" spans="1:12" ht="45">
      <c r="A22" s="379" t="s">
        <v>502</v>
      </c>
      <c r="B22" s="161">
        <v>74</v>
      </c>
      <c r="C22" s="243">
        <v>63.765</v>
      </c>
      <c r="D22" s="161">
        <v>83</v>
      </c>
      <c r="E22" s="324">
        <v>95.002</v>
      </c>
      <c r="F22" s="161">
        <v>87</v>
      </c>
      <c r="G22" s="324">
        <v>77.363</v>
      </c>
      <c r="H22" s="161">
        <v>84</v>
      </c>
      <c r="I22" s="324">
        <v>91.244</v>
      </c>
      <c r="J22" s="161">
        <v>91</v>
      </c>
      <c r="K22" s="324">
        <v>92.783</v>
      </c>
      <c r="L22" s="5"/>
    </row>
    <row r="23" spans="1:12" ht="15">
      <c r="A23" s="378" t="s">
        <v>571</v>
      </c>
      <c r="B23" s="161">
        <v>302</v>
      </c>
      <c r="C23" s="243">
        <v>76.24</v>
      </c>
      <c r="D23" s="161">
        <v>283</v>
      </c>
      <c r="E23" s="324">
        <v>134.329</v>
      </c>
      <c r="F23" s="161">
        <v>291</v>
      </c>
      <c r="G23" s="324">
        <v>164.455</v>
      </c>
      <c r="H23" s="161">
        <v>421</v>
      </c>
      <c r="I23" s="324">
        <v>273.683</v>
      </c>
      <c r="J23" s="161">
        <v>393</v>
      </c>
      <c r="K23" s="324">
        <v>74.523</v>
      </c>
      <c r="L23" s="5"/>
    </row>
    <row r="24" spans="1:12" ht="21" customHeight="1">
      <c r="A24" s="375" t="s">
        <v>461</v>
      </c>
      <c r="B24" s="318"/>
      <c r="C24" s="376"/>
      <c r="D24" s="318"/>
      <c r="E24" s="324"/>
      <c r="F24" s="318"/>
      <c r="G24" s="324"/>
      <c r="H24" s="318"/>
      <c r="I24" s="324"/>
      <c r="J24" s="318"/>
      <c r="K24" s="324"/>
      <c r="L24" s="5"/>
    </row>
    <row r="25" spans="1:12" ht="15">
      <c r="A25" s="377" t="s">
        <v>458</v>
      </c>
      <c r="B25" s="161">
        <v>2528</v>
      </c>
      <c r="C25" s="243">
        <v>1027.513</v>
      </c>
      <c r="D25" s="161">
        <f>SUM(D26:D32)</f>
        <v>2736</v>
      </c>
      <c r="E25" s="324">
        <v>1082.917</v>
      </c>
      <c r="F25" s="161">
        <f>SUM(F26:F32)</f>
        <v>2740</v>
      </c>
      <c r="G25" s="324">
        <v>978.177</v>
      </c>
      <c r="H25" s="161">
        <v>2625</v>
      </c>
      <c r="I25" s="324">
        <v>940.314</v>
      </c>
      <c r="J25" s="161">
        <v>2478</v>
      </c>
      <c r="K25" s="324">
        <v>1105.078</v>
      </c>
      <c r="L25" s="5"/>
    </row>
    <row r="26" spans="1:12" ht="15">
      <c r="A26" s="378" t="s">
        <v>566</v>
      </c>
      <c r="B26" s="161">
        <v>37</v>
      </c>
      <c r="C26" s="243">
        <v>23.798</v>
      </c>
      <c r="D26" s="161">
        <v>58</v>
      </c>
      <c r="E26" s="324">
        <v>36.338</v>
      </c>
      <c r="F26" s="161">
        <v>35</v>
      </c>
      <c r="G26" s="324">
        <v>14.381</v>
      </c>
      <c r="H26" s="161">
        <v>24</v>
      </c>
      <c r="I26" s="324">
        <v>12.189</v>
      </c>
      <c r="J26" s="161">
        <v>38</v>
      </c>
      <c r="K26" s="324">
        <v>26.555</v>
      </c>
      <c r="L26" s="5"/>
    </row>
    <row r="27" spans="1:12" ht="15">
      <c r="A27" s="378" t="s">
        <v>567</v>
      </c>
      <c r="B27" s="161">
        <v>33</v>
      </c>
      <c r="C27" s="243">
        <v>32.339</v>
      </c>
      <c r="D27" s="161">
        <v>41</v>
      </c>
      <c r="E27" s="324">
        <v>34.731</v>
      </c>
      <c r="F27" s="161">
        <v>34</v>
      </c>
      <c r="G27" s="324">
        <v>45.984</v>
      </c>
      <c r="H27" s="161">
        <v>43</v>
      </c>
      <c r="I27" s="324">
        <v>36.583</v>
      </c>
      <c r="J27" s="161">
        <v>37</v>
      </c>
      <c r="K27" s="324">
        <v>48.304</v>
      </c>
      <c r="L27" s="5"/>
    </row>
    <row r="28" spans="1:12" ht="15">
      <c r="A28" s="378" t="s">
        <v>568</v>
      </c>
      <c r="B28" s="161">
        <v>360</v>
      </c>
      <c r="C28" s="243">
        <v>306.064</v>
      </c>
      <c r="D28" s="161">
        <v>287</v>
      </c>
      <c r="E28" s="324">
        <v>219.284</v>
      </c>
      <c r="F28" s="161">
        <v>303</v>
      </c>
      <c r="G28" s="324">
        <v>182.257</v>
      </c>
      <c r="H28" s="161">
        <v>271</v>
      </c>
      <c r="I28" s="324">
        <v>100.083</v>
      </c>
      <c r="J28" s="161">
        <v>297</v>
      </c>
      <c r="K28" s="324">
        <v>124.36</v>
      </c>
      <c r="L28" s="5"/>
    </row>
    <row r="29" spans="1:12" ht="15">
      <c r="A29" s="378" t="s">
        <v>569</v>
      </c>
      <c r="B29" s="161">
        <v>837</v>
      </c>
      <c r="C29" s="243">
        <v>46.089</v>
      </c>
      <c r="D29" s="161">
        <v>999</v>
      </c>
      <c r="E29" s="324">
        <v>51.44</v>
      </c>
      <c r="F29" s="161">
        <v>847</v>
      </c>
      <c r="G29" s="324">
        <v>46.841</v>
      </c>
      <c r="H29" s="161">
        <v>840</v>
      </c>
      <c r="I29" s="324">
        <v>47.499</v>
      </c>
      <c r="J29" s="161">
        <v>705</v>
      </c>
      <c r="K29" s="324">
        <v>38.055</v>
      </c>
      <c r="L29" s="5"/>
    </row>
    <row r="30" spans="1:12" ht="15">
      <c r="A30" s="378" t="s">
        <v>570</v>
      </c>
      <c r="B30" s="161">
        <v>366</v>
      </c>
      <c r="C30" s="243">
        <v>272.289</v>
      </c>
      <c r="D30" s="161">
        <v>441</v>
      </c>
      <c r="E30" s="324">
        <v>485.601</v>
      </c>
      <c r="F30" s="161">
        <v>437</v>
      </c>
      <c r="G30" s="324">
        <v>333.721</v>
      </c>
      <c r="H30" s="161">
        <v>480</v>
      </c>
      <c r="I30" s="324">
        <v>424.746</v>
      </c>
      <c r="J30" s="161">
        <v>413</v>
      </c>
      <c r="K30" s="324">
        <v>480.556</v>
      </c>
      <c r="L30" s="5"/>
    </row>
    <row r="31" spans="1:12" ht="45">
      <c r="A31" s="379" t="s">
        <v>502</v>
      </c>
      <c r="B31" s="161">
        <v>73</v>
      </c>
      <c r="C31" s="243">
        <v>66.658</v>
      </c>
      <c r="D31" s="161">
        <v>55</v>
      </c>
      <c r="E31" s="324">
        <v>32.542</v>
      </c>
      <c r="F31" s="161">
        <v>51</v>
      </c>
      <c r="G31" s="324">
        <v>66.93</v>
      </c>
      <c r="H31" s="161">
        <v>58</v>
      </c>
      <c r="I31" s="324">
        <v>36.556</v>
      </c>
      <c r="J31" s="161">
        <v>93</v>
      </c>
      <c r="K31" s="324">
        <v>75.771</v>
      </c>
      <c r="L31" s="5"/>
    </row>
    <row r="32" spans="1:12" ht="15">
      <c r="A32" s="378" t="s">
        <v>571</v>
      </c>
      <c r="B32" s="161">
        <v>822</v>
      </c>
      <c r="C32" s="243">
        <v>280.276</v>
      </c>
      <c r="D32" s="161">
        <v>855</v>
      </c>
      <c r="E32" s="324">
        <v>222.981</v>
      </c>
      <c r="F32" s="161">
        <v>1033</v>
      </c>
      <c r="G32" s="324">
        <v>288.063</v>
      </c>
      <c r="H32" s="161">
        <v>909</v>
      </c>
      <c r="I32" s="324">
        <v>282.658</v>
      </c>
      <c r="J32" s="161">
        <v>895</v>
      </c>
      <c r="K32" s="324">
        <v>311.477</v>
      </c>
      <c r="L32" s="5"/>
    </row>
    <row r="33" spans="1:12" ht="21" customHeight="1">
      <c r="A33" s="233" t="s">
        <v>498</v>
      </c>
      <c r="B33" s="160"/>
      <c r="C33" s="242"/>
      <c r="D33" s="160"/>
      <c r="E33" s="323"/>
      <c r="F33" s="160"/>
      <c r="G33" s="323"/>
      <c r="H33" s="318" t="s">
        <v>578</v>
      </c>
      <c r="I33" s="323"/>
      <c r="J33" s="318"/>
      <c r="K33" s="323"/>
      <c r="L33" s="5"/>
    </row>
    <row r="34" spans="1:12" ht="15">
      <c r="A34" s="234" t="s">
        <v>458</v>
      </c>
      <c r="B34" s="160">
        <v>2842</v>
      </c>
      <c r="C34" s="242">
        <v>869.681</v>
      </c>
      <c r="D34" s="160">
        <f>SUM(D35:D41)</f>
        <v>2651</v>
      </c>
      <c r="E34" s="323">
        <v>912.305</v>
      </c>
      <c r="F34" s="160">
        <f>SUM(F35:F41)</f>
        <v>2465</v>
      </c>
      <c r="G34" s="323">
        <v>719.403</v>
      </c>
      <c r="H34" s="160">
        <v>2526</v>
      </c>
      <c r="I34" s="323">
        <v>722.95</v>
      </c>
      <c r="J34" s="160">
        <v>3008</v>
      </c>
      <c r="K34" s="323">
        <v>1002.492</v>
      </c>
      <c r="L34" s="5"/>
    </row>
    <row r="35" spans="1:12" ht="15">
      <c r="A35" s="235" t="s">
        <v>566</v>
      </c>
      <c r="B35" s="160">
        <v>21</v>
      </c>
      <c r="C35" s="242">
        <v>17.532</v>
      </c>
      <c r="D35" s="160">
        <v>27</v>
      </c>
      <c r="E35" s="323">
        <v>9.952</v>
      </c>
      <c r="F35" s="160">
        <v>15</v>
      </c>
      <c r="G35" s="323">
        <v>8.15</v>
      </c>
      <c r="H35" s="160">
        <v>41</v>
      </c>
      <c r="I35" s="323">
        <v>7.497</v>
      </c>
      <c r="J35" s="160">
        <v>35</v>
      </c>
      <c r="K35" s="323">
        <v>34.265</v>
      </c>
      <c r="L35" s="5"/>
    </row>
    <row r="36" spans="1:12" ht="15">
      <c r="A36" s="235" t="s">
        <v>567</v>
      </c>
      <c r="B36" s="160">
        <v>44</v>
      </c>
      <c r="C36" s="242">
        <v>25.898</v>
      </c>
      <c r="D36" s="160">
        <v>29</v>
      </c>
      <c r="E36" s="323">
        <v>19.662</v>
      </c>
      <c r="F36" s="160">
        <v>25</v>
      </c>
      <c r="G36" s="323">
        <v>17.373</v>
      </c>
      <c r="H36" s="160">
        <v>22</v>
      </c>
      <c r="I36" s="323">
        <v>67.711</v>
      </c>
      <c r="J36" s="160">
        <v>38</v>
      </c>
      <c r="K36" s="323">
        <v>35.502</v>
      </c>
      <c r="L36" s="5"/>
    </row>
    <row r="37" spans="1:12" ht="15">
      <c r="A37" s="235" t="s">
        <v>568</v>
      </c>
      <c r="B37" s="160">
        <v>335</v>
      </c>
      <c r="C37" s="242">
        <v>202.883</v>
      </c>
      <c r="D37" s="160">
        <v>274</v>
      </c>
      <c r="E37" s="323">
        <v>144.373</v>
      </c>
      <c r="F37" s="160">
        <v>261</v>
      </c>
      <c r="G37" s="323">
        <v>152.431</v>
      </c>
      <c r="H37" s="160">
        <v>197</v>
      </c>
      <c r="I37" s="323">
        <v>83.451</v>
      </c>
      <c r="J37" s="160">
        <v>205</v>
      </c>
      <c r="K37" s="323">
        <v>87.202</v>
      </c>
      <c r="L37" s="5"/>
    </row>
    <row r="38" spans="1:12" ht="15">
      <c r="A38" s="235" t="s">
        <v>569</v>
      </c>
      <c r="B38" s="160">
        <v>448</v>
      </c>
      <c r="C38" s="242">
        <v>34.84</v>
      </c>
      <c r="D38" s="160">
        <v>433</v>
      </c>
      <c r="E38" s="323">
        <v>49.131</v>
      </c>
      <c r="F38" s="160">
        <v>333</v>
      </c>
      <c r="G38" s="323">
        <v>34.772</v>
      </c>
      <c r="H38" s="160">
        <v>391</v>
      </c>
      <c r="I38" s="323">
        <v>29.95</v>
      </c>
      <c r="J38" s="160">
        <v>395</v>
      </c>
      <c r="K38" s="323">
        <v>30.334</v>
      </c>
      <c r="L38" s="5"/>
    </row>
    <row r="39" spans="1:12" ht="15">
      <c r="A39" s="235" t="s">
        <v>570</v>
      </c>
      <c r="B39" s="160">
        <v>232</v>
      </c>
      <c r="C39" s="242">
        <v>202.253</v>
      </c>
      <c r="D39" s="160">
        <v>260</v>
      </c>
      <c r="E39" s="323">
        <v>172.267</v>
      </c>
      <c r="F39" s="160">
        <v>241</v>
      </c>
      <c r="G39" s="323">
        <v>171.109</v>
      </c>
      <c r="H39" s="160">
        <v>227</v>
      </c>
      <c r="I39" s="323">
        <v>191.726</v>
      </c>
      <c r="J39" s="160">
        <v>314</v>
      </c>
      <c r="K39" s="323">
        <v>240.103</v>
      </c>
      <c r="L39" s="5"/>
    </row>
    <row r="40" spans="1:12" ht="45">
      <c r="A40" s="236" t="s">
        <v>502</v>
      </c>
      <c r="B40" s="160">
        <v>65</v>
      </c>
      <c r="C40" s="242">
        <v>44.227</v>
      </c>
      <c r="D40" s="160">
        <v>50</v>
      </c>
      <c r="E40" s="323">
        <v>53.163</v>
      </c>
      <c r="F40" s="160">
        <v>29</v>
      </c>
      <c r="G40" s="323">
        <v>21.525</v>
      </c>
      <c r="H40" s="160">
        <v>40</v>
      </c>
      <c r="I40" s="323">
        <v>25.085</v>
      </c>
      <c r="J40" s="160">
        <v>98</v>
      </c>
      <c r="K40" s="323">
        <v>72.8</v>
      </c>
      <c r="L40" s="5"/>
    </row>
    <row r="41" spans="1:12" ht="15">
      <c r="A41" s="235" t="s">
        <v>571</v>
      </c>
      <c r="B41" s="160">
        <v>1697</v>
      </c>
      <c r="C41" s="242">
        <v>342.048</v>
      </c>
      <c r="D41" s="160">
        <v>1578</v>
      </c>
      <c r="E41" s="323">
        <v>463.757</v>
      </c>
      <c r="F41" s="160">
        <v>1561</v>
      </c>
      <c r="G41" s="323">
        <v>314.043</v>
      </c>
      <c r="H41" s="160">
        <v>1608</v>
      </c>
      <c r="I41" s="323">
        <v>317.53</v>
      </c>
      <c r="J41" s="160">
        <v>1923</v>
      </c>
      <c r="K41" s="323">
        <v>502.286</v>
      </c>
      <c r="L41" s="5"/>
    </row>
    <row r="42" spans="1:12" ht="21" customHeight="1">
      <c r="A42" s="375" t="s">
        <v>462</v>
      </c>
      <c r="B42" s="318"/>
      <c r="C42" s="376"/>
      <c r="D42" s="318"/>
      <c r="E42" s="323"/>
      <c r="F42" s="318"/>
      <c r="G42" s="323"/>
      <c r="H42" s="318" t="s">
        <v>578</v>
      </c>
      <c r="I42" s="323"/>
      <c r="J42" s="318"/>
      <c r="K42" s="323"/>
      <c r="L42" s="5"/>
    </row>
    <row r="43" spans="1:12" ht="15">
      <c r="A43" s="377" t="s">
        <v>458</v>
      </c>
      <c r="B43" s="161">
        <v>1065</v>
      </c>
      <c r="C43" s="243">
        <v>372.88</v>
      </c>
      <c r="D43" s="161">
        <f>SUM(D44:D50)</f>
        <v>1111</v>
      </c>
      <c r="E43" s="324">
        <v>366.341</v>
      </c>
      <c r="F43" s="161">
        <f>SUM(F44:F50)</f>
        <v>1179</v>
      </c>
      <c r="G43" s="324">
        <v>388.262</v>
      </c>
      <c r="H43" s="161">
        <v>979</v>
      </c>
      <c r="I43" s="324">
        <v>437.514</v>
      </c>
      <c r="J43" s="161">
        <v>1109</v>
      </c>
      <c r="K43" s="324">
        <v>548.869</v>
      </c>
      <c r="L43" s="5"/>
    </row>
    <row r="44" spans="1:12" ht="15">
      <c r="A44" s="378" t="s">
        <v>566</v>
      </c>
      <c r="B44" s="161">
        <v>25</v>
      </c>
      <c r="C44" s="243">
        <v>2.357</v>
      </c>
      <c r="D44" s="161">
        <v>35</v>
      </c>
      <c r="E44" s="324">
        <v>5.286</v>
      </c>
      <c r="F44" s="161">
        <v>120</v>
      </c>
      <c r="G44" s="324">
        <v>7.925</v>
      </c>
      <c r="H44" s="161">
        <v>18</v>
      </c>
      <c r="I44" s="324">
        <v>8.876</v>
      </c>
      <c r="J44" s="161">
        <v>23</v>
      </c>
      <c r="K44" s="324">
        <v>2.374</v>
      </c>
      <c r="L44" s="5"/>
    </row>
    <row r="45" spans="1:12" ht="15">
      <c r="A45" s="378" t="s">
        <v>567</v>
      </c>
      <c r="B45" s="161">
        <v>16</v>
      </c>
      <c r="C45" s="243">
        <v>4.768</v>
      </c>
      <c r="D45" s="161">
        <v>19</v>
      </c>
      <c r="E45" s="324">
        <v>8.572</v>
      </c>
      <c r="F45" s="161">
        <v>22</v>
      </c>
      <c r="G45" s="324">
        <v>13.838</v>
      </c>
      <c r="H45" s="161">
        <v>27</v>
      </c>
      <c r="I45" s="324">
        <v>11.359</v>
      </c>
      <c r="J45" s="161">
        <v>20</v>
      </c>
      <c r="K45" s="324">
        <v>7.289</v>
      </c>
      <c r="L45" s="5"/>
    </row>
    <row r="46" spans="1:12" ht="15">
      <c r="A46" s="378" t="s">
        <v>568</v>
      </c>
      <c r="B46" s="161">
        <v>154</v>
      </c>
      <c r="C46" s="243">
        <v>65.751</v>
      </c>
      <c r="D46" s="161">
        <v>170</v>
      </c>
      <c r="E46" s="324">
        <v>72.724</v>
      </c>
      <c r="F46" s="161">
        <v>168</v>
      </c>
      <c r="G46" s="324">
        <v>60.209</v>
      </c>
      <c r="H46" s="161">
        <v>156</v>
      </c>
      <c r="I46" s="324">
        <v>50.247</v>
      </c>
      <c r="J46" s="161">
        <v>131</v>
      </c>
      <c r="K46" s="324">
        <v>78.072</v>
      </c>
      <c r="L46" s="5"/>
    </row>
    <row r="47" spans="1:12" ht="15">
      <c r="A47" s="378" t="s">
        <v>569</v>
      </c>
      <c r="B47" s="161">
        <v>343</v>
      </c>
      <c r="C47" s="243">
        <v>16.949</v>
      </c>
      <c r="D47" s="161">
        <v>343</v>
      </c>
      <c r="E47" s="324">
        <v>18.387</v>
      </c>
      <c r="F47" s="161">
        <v>368</v>
      </c>
      <c r="G47" s="324">
        <v>18.827</v>
      </c>
      <c r="H47" s="161">
        <v>255</v>
      </c>
      <c r="I47" s="324">
        <v>17.795</v>
      </c>
      <c r="J47" s="161">
        <v>324</v>
      </c>
      <c r="K47" s="324">
        <v>17.469</v>
      </c>
      <c r="L47" s="5"/>
    </row>
    <row r="48" spans="1:12" ht="15">
      <c r="A48" s="378" t="s">
        <v>570</v>
      </c>
      <c r="B48" s="161">
        <v>182</v>
      </c>
      <c r="C48" s="243">
        <v>183.343</v>
      </c>
      <c r="D48" s="161">
        <v>220</v>
      </c>
      <c r="E48" s="324">
        <v>167.746</v>
      </c>
      <c r="F48" s="161">
        <v>246</v>
      </c>
      <c r="G48" s="324">
        <v>208.894</v>
      </c>
      <c r="H48" s="161">
        <v>202</v>
      </c>
      <c r="I48" s="324">
        <v>227.13</v>
      </c>
      <c r="J48" s="161">
        <v>234</v>
      </c>
      <c r="K48" s="324">
        <v>223.35</v>
      </c>
      <c r="L48" s="5"/>
    </row>
    <row r="49" spans="1:12" ht="45">
      <c r="A49" s="379" t="s">
        <v>502</v>
      </c>
      <c r="B49" s="161">
        <v>42</v>
      </c>
      <c r="C49" s="243">
        <v>22.336</v>
      </c>
      <c r="D49" s="161">
        <v>44</v>
      </c>
      <c r="E49" s="324">
        <v>28.496</v>
      </c>
      <c r="F49" s="161">
        <v>27</v>
      </c>
      <c r="G49" s="324">
        <v>12.675</v>
      </c>
      <c r="H49" s="161">
        <v>29</v>
      </c>
      <c r="I49" s="324">
        <v>24.945</v>
      </c>
      <c r="J49" s="161">
        <v>61</v>
      </c>
      <c r="K49" s="324">
        <v>46.64</v>
      </c>
      <c r="L49" s="5"/>
    </row>
    <row r="50" spans="1:12" ht="15">
      <c r="A50" s="378" t="s">
        <v>571</v>
      </c>
      <c r="B50" s="161">
        <v>303</v>
      </c>
      <c r="C50" s="243">
        <v>77.376</v>
      </c>
      <c r="D50" s="161">
        <v>280</v>
      </c>
      <c r="E50" s="324">
        <v>65.13</v>
      </c>
      <c r="F50" s="161">
        <v>228</v>
      </c>
      <c r="G50" s="324">
        <v>65.894</v>
      </c>
      <c r="H50" s="161">
        <v>292</v>
      </c>
      <c r="I50" s="324">
        <v>97.162</v>
      </c>
      <c r="J50" s="161">
        <v>316</v>
      </c>
      <c r="K50" s="324">
        <v>173.675</v>
      </c>
      <c r="L50" s="5"/>
    </row>
    <row r="51" spans="1:12" ht="21" customHeight="1">
      <c r="A51" s="375" t="s">
        <v>463</v>
      </c>
      <c r="B51" s="318"/>
      <c r="C51" s="376"/>
      <c r="D51" s="318"/>
      <c r="E51" s="324"/>
      <c r="F51" s="318"/>
      <c r="G51" s="324"/>
      <c r="H51" s="161" t="s">
        <v>578</v>
      </c>
      <c r="I51" s="324"/>
      <c r="J51" s="161"/>
      <c r="K51" s="324"/>
      <c r="L51" s="5"/>
    </row>
    <row r="52" spans="1:12" ht="15">
      <c r="A52" s="377" t="s">
        <v>458</v>
      </c>
      <c r="B52" s="161">
        <v>3058</v>
      </c>
      <c r="C52" s="243">
        <v>1062.847</v>
      </c>
      <c r="D52" s="161">
        <f>SUM(D53:D59)</f>
        <v>2968</v>
      </c>
      <c r="E52" s="324">
        <v>1202.07</v>
      </c>
      <c r="F52" s="161">
        <f>SUM(F53:F59)</f>
        <v>2924</v>
      </c>
      <c r="G52" s="324">
        <v>1079.194</v>
      </c>
      <c r="H52" s="161">
        <v>2916</v>
      </c>
      <c r="I52" s="324">
        <v>1245.385</v>
      </c>
      <c r="J52" s="161">
        <v>3147</v>
      </c>
      <c r="K52" s="324">
        <v>1218.137</v>
      </c>
      <c r="L52" s="5"/>
    </row>
    <row r="53" spans="1:12" ht="15">
      <c r="A53" s="378" t="s">
        <v>566</v>
      </c>
      <c r="B53" s="161">
        <v>12</v>
      </c>
      <c r="C53" s="243">
        <v>7.976</v>
      </c>
      <c r="D53" s="161">
        <v>10</v>
      </c>
      <c r="E53" s="324">
        <v>28.527</v>
      </c>
      <c r="F53" s="161">
        <v>14</v>
      </c>
      <c r="G53" s="324">
        <v>14.589</v>
      </c>
      <c r="H53" s="161">
        <v>1</v>
      </c>
      <c r="I53" s="324">
        <v>1.539</v>
      </c>
      <c r="J53" s="161">
        <v>16</v>
      </c>
      <c r="K53" s="324">
        <v>22.603</v>
      </c>
      <c r="L53" s="5"/>
    </row>
    <row r="54" spans="1:12" ht="15">
      <c r="A54" s="378" t="s">
        <v>567</v>
      </c>
      <c r="B54" s="161">
        <v>40</v>
      </c>
      <c r="C54" s="243">
        <v>22.05</v>
      </c>
      <c r="D54" s="161">
        <v>39</v>
      </c>
      <c r="E54" s="324">
        <v>34.932</v>
      </c>
      <c r="F54" s="161">
        <v>32</v>
      </c>
      <c r="G54" s="324">
        <v>40.117</v>
      </c>
      <c r="H54" s="161">
        <v>30</v>
      </c>
      <c r="I54" s="324">
        <v>68.764</v>
      </c>
      <c r="J54" s="161">
        <v>33</v>
      </c>
      <c r="K54" s="324">
        <v>108.247</v>
      </c>
      <c r="L54" s="5"/>
    </row>
    <row r="55" spans="1:12" ht="15">
      <c r="A55" s="378" t="s">
        <v>568</v>
      </c>
      <c r="B55" s="161">
        <v>361</v>
      </c>
      <c r="C55" s="243">
        <v>168.868</v>
      </c>
      <c r="D55" s="161">
        <v>330</v>
      </c>
      <c r="E55" s="324">
        <v>156.596</v>
      </c>
      <c r="F55" s="161">
        <v>309</v>
      </c>
      <c r="G55" s="324">
        <v>167.89</v>
      </c>
      <c r="H55" s="161">
        <v>343</v>
      </c>
      <c r="I55" s="324">
        <v>167.769</v>
      </c>
      <c r="J55" s="161">
        <v>301</v>
      </c>
      <c r="K55" s="324">
        <v>168.159</v>
      </c>
      <c r="L55" s="5"/>
    </row>
    <row r="56" spans="1:12" ht="15">
      <c r="A56" s="378" t="s">
        <v>569</v>
      </c>
      <c r="B56" s="161">
        <v>638</v>
      </c>
      <c r="C56" s="243">
        <v>40.836</v>
      </c>
      <c r="D56" s="161">
        <v>504</v>
      </c>
      <c r="E56" s="324">
        <v>147.154</v>
      </c>
      <c r="F56" s="161">
        <v>507</v>
      </c>
      <c r="G56" s="324">
        <v>37.823</v>
      </c>
      <c r="H56" s="161">
        <v>444</v>
      </c>
      <c r="I56" s="324">
        <v>41.557</v>
      </c>
      <c r="J56" s="161">
        <v>402</v>
      </c>
      <c r="K56" s="324">
        <v>34.307</v>
      </c>
      <c r="L56" s="5"/>
    </row>
    <row r="57" spans="1:12" ht="15">
      <c r="A57" s="378" t="s">
        <v>570</v>
      </c>
      <c r="B57" s="161">
        <v>261</v>
      </c>
      <c r="C57" s="243">
        <v>366.988</v>
      </c>
      <c r="D57" s="161">
        <v>298</v>
      </c>
      <c r="E57" s="324">
        <v>377.594</v>
      </c>
      <c r="F57" s="161">
        <v>326</v>
      </c>
      <c r="G57" s="324">
        <v>462.98</v>
      </c>
      <c r="H57" s="161">
        <v>282</v>
      </c>
      <c r="I57" s="324">
        <v>462.736</v>
      </c>
      <c r="J57" s="161">
        <v>361</v>
      </c>
      <c r="K57" s="324">
        <v>411.418</v>
      </c>
      <c r="L57" s="5"/>
    </row>
    <row r="58" spans="1:12" ht="45">
      <c r="A58" s="379" t="s">
        <v>502</v>
      </c>
      <c r="B58" s="161">
        <v>56</v>
      </c>
      <c r="C58" s="243">
        <v>68.645</v>
      </c>
      <c r="D58" s="161">
        <v>51</v>
      </c>
      <c r="E58" s="324">
        <v>49.685</v>
      </c>
      <c r="F58" s="161">
        <v>37</v>
      </c>
      <c r="G58" s="324">
        <v>41.875</v>
      </c>
      <c r="H58" s="161">
        <v>67</v>
      </c>
      <c r="I58" s="324">
        <v>68.294</v>
      </c>
      <c r="J58" s="161">
        <v>108</v>
      </c>
      <c r="K58" s="324">
        <v>79.687</v>
      </c>
      <c r="L58" s="5"/>
    </row>
    <row r="59" spans="1:12" ht="15">
      <c r="A59" s="378" t="s">
        <v>571</v>
      </c>
      <c r="B59" s="161">
        <v>1690</v>
      </c>
      <c r="C59" s="243">
        <v>387.484</v>
      </c>
      <c r="D59" s="161">
        <v>1736</v>
      </c>
      <c r="E59" s="324">
        <v>407.582</v>
      </c>
      <c r="F59" s="161">
        <v>1699</v>
      </c>
      <c r="G59" s="324">
        <v>313.92</v>
      </c>
      <c r="H59" s="161">
        <v>1749</v>
      </c>
      <c r="I59" s="324">
        <v>434.726</v>
      </c>
      <c r="J59" s="161">
        <v>1926</v>
      </c>
      <c r="K59" s="324">
        <v>393.716</v>
      </c>
      <c r="L59" s="5"/>
    </row>
    <row r="60" spans="1:12" ht="21" customHeight="1">
      <c r="A60" s="375" t="s">
        <v>464</v>
      </c>
      <c r="B60" s="318"/>
      <c r="C60" s="376"/>
      <c r="D60" s="318"/>
      <c r="E60" s="324"/>
      <c r="F60" s="318"/>
      <c r="G60" s="324"/>
      <c r="H60" s="161" t="s">
        <v>578</v>
      </c>
      <c r="I60" s="324"/>
      <c r="J60" s="161"/>
      <c r="K60" s="324"/>
      <c r="L60" s="5"/>
    </row>
    <row r="61" spans="1:12" ht="15">
      <c r="A61" s="377" t="s">
        <v>458</v>
      </c>
      <c r="B61" s="161">
        <v>2733</v>
      </c>
      <c r="C61" s="243">
        <v>1032.17</v>
      </c>
      <c r="D61" s="319">
        <f>SUM(D62:D68)</f>
        <v>2485</v>
      </c>
      <c r="E61" s="324">
        <v>1050.601</v>
      </c>
      <c r="F61" s="161">
        <f>SUM(F62:F68)</f>
        <v>2355</v>
      </c>
      <c r="G61" s="324">
        <v>1120.148</v>
      </c>
      <c r="H61" s="161">
        <v>2611</v>
      </c>
      <c r="I61" s="324">
        <v>1348.478</v>
      </c>
      <c r="J61" s="161">
        <v>2607</v>
      </c>
      <c r="K61" s="324">
        <v>1593.396</v>
      </c>
      <c r="L61" s="5"/>
    </row>
    <row r="62" spans="1:12" ht="15">
      <c r="A62" s="378" t="s">
        <v>566</v>
      </c>
      <c r="B62" s="161">
        <v>105</v>
      </c>
      <c r="C62" s="243">
        <v>100.692</v>
      </c>
      <c r="D62" s="161">
        <v>133</v>
      </c>
      <c r="E62" s="324">
        <v>106.512</v>
      </c>
      <c r="F62" s="161">
        <v>80</v>
      </c>
      <c r="G62" s="324">
        <v>52.336</v>
      </c>
      <c r="H62" s="161">
        <v>96</v>
      </c>
      <c r="I62" s="324">
        <v>68.653</v>
      </c>
      <c r="J62" s="161">
        <v>107</v>
      </c>
      <c r="K62" s="324">
        <v>71.124</v>
      </c>
      <c r="L62" s="5"/>
    </row>
    <row r="63" spans="1:12" ht="15">
      <c r="A63" s="378" t="s">
        <v>567</v>
      </c>
      <c r="B63" s="161">
        <v>53</v>
      </c>
      <c r="C63" s="243">
        <v>122.942</v>
      </c>
      <c r="D63" s="161">
        <v>51</v>
      </c>
      <c r="E63" s="324">
        <v>110.207</v>
      </c>
      <c r="F63" s="161">
        <v>71</v>
      </c>
      <c r="G63" s="324">
        <v>266.03</v>
      </c>
      <c r="H63" s="161">
        <v>69</v>
      </c>
      <c r="I63" s="324">
        <v>185.48</v>
      </c>
      <c r="J63" s="161">
        <v>56</v>
      </c>
      <c r="K63" s="324">
        <v>196.783</v>
      </c>
      <c r="L63" s="5"/>
    </row>
    <row r="64" spans="1:12" ht="15">
      <c r="A64" s="378" t="s">
        <v>568</v>
      </c>
      <c r="B64" s="161">
        <v>416</v>
      </c>
      <c r="C64" s="243">
        <v>231.818</v>
      </c>
      <c r="D64" s="161">
        <v>389</v>
      </c>
      <c r="E64" s="324">
        <v>327.857</v>
      </c>
      <c r="F64" s="161">
        <v>381</v>
      </c>
      <c r="G64" s="324">
        <v>248.808</v>
      </c>
      <c r="H64" s="161">
        <v>397</v>
      </c>
      <c r="I64" s="324">
        <v>257.036</v>
      </c>
      <c r="J64" s="161">
        <v>417</v>
      </c>
      <c r="K64" s="324">
        <v>276.879</v>
      </c>
      <c r="L64" s="5"/>
    </row>
    <row r="65" spans="1:12" ht="15">
      <c r="A65" s="378" t="s">
        <v>569</v>
      </c>
      <c r="B65" s="161">
        <v>691</v>
      </c>
      <c r="C65" s="243">
        <v>42.413</v>
      </c>
      <c r="D65" s="161">
        <v>583</v>
      </c>
      <c r="E65" s="324">
        <v>38.009</v>
      </c>
      <c r="F65" s="161">
        <v>456</v>
      </c>
      <c r="G65" s="324">
        <v>32.119</v>
      </c>
      <c r="H65" s="161">
        <v>538</v>
      </c>
      <c r="I65" s="324">
        <v>44.811</v>
      </c>
      <c r="J65" s="161">
        <v>471</v>
      </c>
      <c r="K65" s="324">
        <v>30.725</v>
      </c>
      <c r="L65" s="5"/>
    </row>
    <row r="66" spans="1:12" ht="15">
      <c r="A66" s="378" t="s">
        <v>570</v>
      </c>
      <c r="B66" s="161">
        <v>313</v>
      </c>
      <c r="C66" s="243">
        <v>299.907</v>
      </c>
      <c r="D66" s="161">
        <v>270</v>
      </c>
      <c r="E66" s="324">
        <v>260.462</v>
      </c>
      <c r="F66" s="161">
        <v>270</v>
      </c>
      <c r="G66" s="324">
        <v>310.519</v>
      </c>
      <c r="H66" s="161">
        <v>393</v>
      </c>
      <c r="I66" s="324">
        <v>551.041</v>
      </c>
      <c r="J66" s="161">
        <v>387</v>
      </c>
      <c r="K66" s="324">
        <v>771.363</v>
      </c>
      <c r="L66" s="5"/>
    </row>
    <row r="67" spans="1:12" ht="45">
      <c r="A67" s="379" t="s">
        <v>502</v>
      </c>
      <c r="B67" s="161">
        <v>125</v>
      </c>
      <c r="C67" s="243">
        <v>103.729</v>
      </c>
      <c r="D67" s="161">
        <v>94</v>
      </c>
      <c r="E67" s="324">
        <v>78.366</v>
      </c>
      <c r="F67" s="161">
        <v>70</v>
      </c>
      <c r="G67" s="324">
        <v>67.646</v>
      </c>
      <c r="H67" s="161">
        <v>107</v>
      </c>
      <c r="I67" s="324">
        <v>65.281</v>
      </c>
      <c r="J67" s="161">
        <v>113</v>
      </c>
      <c r="K67" s="324">
        <v>85.305</v>
      </c>
      <c r="L67" s="5"/>
    </row>
    <row r="68" spans="1:12" ht="15">
      <c r="A68" s="378" t="s">
        <v>571</v>
      </c>
      <c r="B68" s="161">
        <v>1030</v>
      </c>
      <c r="C68" s="243">
        <v>130.669</v>
      </c>
      <c r="D68" s="161">
        <v>965</v>
      </c>
      <c r="E68" s="324">
        <v>129.188</v>
      </c>
      <c r="F68" s="161">
        <v>1027</v>
      </c>
      <c r="G68" s="324">
        <v>142.69</v>
      </c>
      <c r="H68" s="161">
        <v>1011</v>
      </c>
      <c r="I68" s="324">
        <v>176.176</v>
      </c>
      <c r="J68" s="161">
        <v>1056</v>
      </c>
      <c r="K68" s="324">
        <v>161.217</v>
      </c>
      <c r="L68" s="5"/>
    </row>
    <row r="69" spans="1:12" ht="21" customHeight="1">
      <c r="A69" s="375" t="s">
        <v>465</v>
      </c>
      <c r="B69" s="318"/>
      <c r="C69" s="376"/>
      <c r="D69" s="318"/>
      <c r="E69" s="323"/>
      <c r="F69" s="318"/>
      <c r="G69" s="323"/>
      <c r="H69" s="161" t="s">
        <v>578</v>
      </c>
      <c r="I69" s="324"/>
      <c r="J69" s="161"/>
      <c r="K69" s="324"/>
      <c r="L69" s="5"/>
    </row>
    <row r="70" spans="1:12" ht="15">
      <c r="A70" s="377" t="s">
        <v>458</v>
      </c>
      <c r="B70" s="161">
        <v>5138</v>
      </c>
      <c r="C70" s="243">
        <v>2631.592</v>
      </c>
      <c r="D70" s="380">
        <f>SUM(D71:D77)</f>
        <v>4971</v>
      </c>
      <c r="E70" s="324">
        <v>2679.091</v>
      </c>
      <c r="F70" s="380">
        <f>SUM(F71:F77)</f>
        <v>4872</v>
      </c>
      <c r="G70" s="324">
        <v>2854.486</v>
      </c>
      <c r="H70" s="161">
        <v>5188</v>
      </c>
      <c r="I70" s="324">
        <v>3451.281</v>
      </c>
      <c r="J70" s="161">
        <v>5365</v>
      </c>
      <c r="K70" s="324">
        <v>3924.694</v>
      </c>
      <c r="L70" s="5"/>
    </row>
    <row r="71" spans="1:12" ht="15">
      <c r="A71" s="378" t="s">
        <v>566</v>
      </c>
      <c r="B71" s="161">
        <v>60</v>
      </c>
      <c r="C71" s="243">
        <v>42.316</v>
      </c>
      <c r="D71" s="319">
        <v>37</v>
      </c>
      <c r="E71" s="324">
        <v>85.63</v>
      </c>
      <c r="F71" s="161">
        <v>23</v>
      </c>
      <c r="G71" s="324">
        <v>49.458</v>
      </c>
      <c r="H71" s="161">
        <v>25</v>
      </c>
      <c r="I71" s="324">
        <v>27.994</v>
      </c>
      <c r="J71" s="161">
        <v>43</v>
      </c>
      <c r="K71" s="324">
        <v>94.961</v>
      </c>
      <c r="L71" s="5"/>
    </row>
    <row r="72" spans="1:12" ht="15">
      <c r="A72" s="378" t="s">
        <v>567</v>
      </c>
      <c r="B72" s="161">
        <v>104</v>
      </c>
      <c r="C72" s="243">
        <v>395.662</v>
      </c>
      <c r="D72" s="319">
        <v>97</v>
      </c>
      <c r="E72" s="324">
        <v>266.283</v>
      </c>
      <c r="F72" s="161">
        <v>97</v>
      </c>
      <c r="G72" s="324">
        <v>649.714</v>
      </c>
      <c r="H72" s="161">
        <v>91</v>
      </c>
      <c r="I72" s="324">
        <v>357.308</v>
      </c>
      <c r="J72" s="161">
        <v>80</v>
      </c>
      <c r="K72" s="324">
        <v>248.905</v>
      </c>
      <c r="L72" s="5"/>
    </row>
    <row r="73" spans="1:12" ht="15">
      <c r="A73" s="378" t="s">
        <v>568</v>
      </c>
      <c r="B73" s="161">
        <v>633</v>
      </c>
      <c r="C73" s="243">
        <v>400.597</v>
      </c>
      <c r="D73" s="319">
        <v>584</v>
      </c>
      <c r="E73" s="324">
        <v>423.37</v>
      </c>
      <c r="F73" s="161">
        <v>568</v>
      </c>
      <c r="G73" s="324">
        <v>370.558</v>
      </c>
      <c r="H73" s="161">
        <v>534</v>
      </c>
      <c r="I73" s="324">
        <v>630.64</v>
      </c>
      <c r="J73" s="161">
        <v>554</v>
      </c>
      <c r="K73" s="324">
        <v>370.611</v>
      </c>
      <c r="L73" s="5"/>
    </row>
    <row r="74" spans="1:12" ht="15">
      <c r="A74" s="378" t="s">
        <v>569</v>
      </c>
      <c r="B74" s="161">
        <v>710</v>
      </c>
      <c r="C74" s="243">
        <v>55.087</v>
      </c>
      <c r="D74" s="319">
        <v>655</v>
      </c>
      <c r="E74" s="324">
        <v>79.745</v>
      </c>
      <c r="F74" s="161">
        <v>735</v>
      </c>
      <c r="G74" s="324">
        <v>55.103</v>
      </c>
      <c r="H74" s="161">
        <v>713</v>
      </c>
      <c r="I74" s="324">
        <v>82.387</v>
      </c>
      <c r="J74" s="161">
        <v>590</v>
      </c>
      <c r="K74" s="324">
        <v>52.757</v>
      </c>
      <c r="L74" s="5"/>
    </row>
    <row r="75" spans="1:12" ht="15">
      <c r="A75" s="378" t="s">
        <v>570</v>
      </c>
      <c r="B75" s="161">
        <v>548</v>
      </c>
      <c r="C75" s="243">
        <v>701.606</v>
      </c>
      <c r="D75" s="319">
        <v>531</v>
      </c>
      <c r="E75" s="324">
        <v>602.874</v>
      </c>
      <c r="F75" s="161">
        <v>532</v>
      </c>
      <c r="G75" s="324">
        <v>579.412</v>
      </c>
      <c r="H75" s="161">
        <v>679</v>
      </c>
      <c r="I75" s="324">
        <v>689.679</v>
      </c>
      <c r="J75" s="161">
        <v>695</v>
      </c>
      <c r="K75" s="324">
        <v>1245.314</v>
      </c>
      <c r="L75" s="5"/>
    </row>
    <row r="76" spans="1:12" ht="45">
      <c r="A76" s="379" t="s">
        <v>502</v>
      </c>
      <c r="B76" s="161">
        <v>111</v>
      </c>
      <c r="C76" s="243">
        <v>130.848</v>
      </c>
      <c r="D76" s="319">
        <v>209</v>
      </c>
      <c r="E76" s="324">
        <v>260.104</v>
      </c>
      <c r="F76" s="161">
        <v>136</v>
      </c>
      <c r="G76" s="324">
        <v>183.653</v>
      </c>
      <c r="H76" s="161">
        <v>149</v>
      </c>
      <c r="I76" s="324">
        <v>181.203</v>
      </c>
      <c r="J76" s="161">
        <v>165</v>
      </c>
      <c r="K76" s="324">
        <v>177.252</v>
      </c>
      <c r="L76" s="5"/>
    </row>
    <row r="77" spans="1:12" ht="15">
      <c r="A77" s="378" t="s">
        <v>571</v>
      </c>
      <c r="B77" s="161">
        <v>2972</v>
      </c>
      <c r="C77" s="243">
        <v>905.476</v>
      </c>
      <c r="D77" s="319">
        <v>2858</v>
      </c>
      <c r="E77" s="324">
        <v>961.085</v>
      </c>
      <c r="F77" s="161">
        <v>2781</v>
      </c>
      <c r="G77" s="324">
        <v>966.588</v>
      </c>
      <c r="H77" s="161">
        <v>2997</v>
      </c>
      <c r="I77" s="324">
        <v>1482.07</v>
      </c>
      <c r="J77" s="161">
        <v>3238</v>
      </c>
      <c r="K77" s="324">
        <v>1734.894</v>
      </c>
      <c r="L77" s="5"/>
    </row>
    <row r="78" spans="1:12" ht="21" customHeight="1">
      <c r="A78" s="375" t="s">
        <v>466</v>
      </c>
      <c r="B78" s="318"/>
      <c r="C78" s="376"/>
      <c r="D78" s="318"/>
      <c r="E78" s="323"/>
      <c r="F78" s="318"/>
      <c r="G78" s="323"/>
      <c r="H78" s="161" t="s">
        <v>578</v>
      </c>
      <c r="I78" s="324"/>
      <c r="J78" s="161"/>
      <c r="K78" s="324"/>
      <c r="L78" s="5"/>
    </row>
    <row r="79" spans="1:12" ht="15">
      <c r="A79" s="377" t="s">
        <v>458</v>
      </c>
      <c r="B79" s="161">
        <v>979</v>
      </c>
      <c r="C79" s="243">
        <v>309.378</v>
      </c>
      <c r="D79" s="161">
        <f>SUM(D80:D86)</f>
        <v>855</v>
      </c>
      <c r="E79" s="324">
        <v>354.126</v>
      </c>
      <c r="F79" s="161">
        <f>SUM(F80:F86)</f>
        <v>881</v>
      </c>
      <c r="G79" s="324">
        <v>255.411</v>
      </c>
      <c r="H79" s="161">
        <v>847</v>
      </c>
      <c r="I79" s="324">
        <v>330.204</v>
      </c>
      <c r="J79" s="161">
        <v>817</v>
      </c>
      <c r="K79" s="324">
        <v>447.219</v>
      </c>
      <c r="L79" s="5"/>
    </row>
    <row r="80" spans="1:12" ht="15">
      <c r="A80" s="378" t="s">
        <v>566</v>
      </c>
      <c r="B80" s="161">
        <v>37</v>
      </c>
      <c r="C80" s="243">
        <v>10.605</v>
      </c>
      <c r="D80" s="161">
        <v>33</v>
      </c>
      <c r="E80" s="324">
        <v>10.139</v>
      </c>
      <c r="F80" s="161">
        <v>14</v>
      </c>
      <c r="G80" s="324">
        <v>1.626</v>
      </c>
      <c r="H80" s="161">
        <v>34</v>
      </c>
      <c r="I80" s="324">
        <v>2.37</v>
      </c>
      <c r="J80" s="161">
        <v>17</v>
      </c>
      <c r="K80" s="324">
        <v>2.63</v>
      </c>
      <c r="L80" s="5"/>
    </row>
    <row r="81" spans="1:12" ht="15">
      <c r="A81" s="378" t="s">
        <v>567</v>
      </c>
      <c r="B81" s="161">
        <v>18</v>
      </c>
      <c r="C81" s="243">
        <v>5.589</v>
      </c>
      <c r="D81" s="161">
        <v>17</v>
      </c>
      <c r="E81" s="324">
        <v>12.73</v>
      </c>
      <c r="F81" s="161">
        <v>17</v>
      </c>
      <c r="G81" s="324">
        <v>7.829</v>
      </c>
      <c r="H81" s="161">
        <v>20</v>
      </c>
      <c r="I81" s="324">
        <v>9.083</v>
      </c>
      <c r="J81" s="161">
        <v>32</v>
      </c>
      <c r="K81" s="324">
        <v>24.866</v>
      </c>
      <c r="L81" s="5"/>
    </row>
    <row r="82" spans="1:12" ht="15">
      <c r="A82" s="378" t="s">
        <v>568</v>
      </c>
      <c r="B82" s="161">
        <v>102</v>
      </c>
      <c r="C82" s="243">
        <v>48.064</v>
      </c>
      <c r="D82" s="161">
        <v>89</v>
      </c>
      <c r="E82" s="324">
        <v>41.343</v>
      </c>
      <c r="F82" s="161">
        <v>93</v>
      </c>
      <c r="G82" s="324">
        <v>49.775</v>
      </c>
      <c r="H82" s="161">
        <v>80</v>
      </c>
      <c r="I82" s="324">
        <v>24.465</v>
      </c>
      <c r="J82" s="161">
        <v>82</v>
      </c>
      <c r="K82" s="324">
        <v>58.541</v>
      </c>
      <c r="L82" s="5"/>
    </row>
    <row r="83" spans="1:12" ht="15">
      <c r="A83" s="378" t="s">
        <v>569</v>
      </c>
      <c r="B83" s="161">
        <v>339</v>
      </c>
      <c r="C83" s="243">
        <v>24.574</v>
      </c>
      <c r="D83" s="161">
        <v>232</v>
      </c>
      <c r="E83" s="324">
        <v>16.292</v>
      </c>
      <c r="F83" s="161">
        <v>216</v>
      </c>
      <c r="G83" s="324">
        <v>13.829</v>
      </c>
      <c r="H83" s="161">
        <v>121</v>
      </c>
      <c r="I83" s="324">
        <v>8.5</v>
      </c>
      <c r="J83" s="161">
        <v>111</v>
      </c>
      <c r="K83" s="324">
        <v>9.654</v>
      </c>
      <c r="L83" s="5"/>
    </row>
    <row r="84" spans="1:12" ht="15">
      <c r="A84" s="378" t="s">
        <v>570</v>
      </c>
      <c r="B84" s="161">
        <v>194</v>
      </c>
      <c r="C84" s="243">
        <v>161.678</v>
      </c>
      <c r="D84" s="161">
        <v>175</v>
      </c>
      <c r="E84" s="324">
        <v>187.64</v>
      </c>
      <c r="F84" s="161">
        <v>234</v>
      </c>
      <c r="G84" s="324">
        <v>114.152</v>
      </c>
      <c r="H84" s="161">
        <v>236</v>
      </c>
      <c r="I84" s="324">
        <v>175.353</v>
      </c>
      <c r="J84" s="161">
        <v>221</v>
      </c>
      <c r="K84" s="324">
        <v>215.494</v>
      </c>
      <c r="L84" s="5"/>
    </row>
    <row r="85" spans="1:12" ht="45">
      <c r="A85" s="379" t="s">
        <v>502</v>
      </c>
      <c r="B85" s="161">
        <v>21</v>
      </c>
      <c r="C85" s="243">
        <v>10.873</v>
      </c>
      <c r="D85" s="161">
        <v>26</v>
      </c>
      <c r="E85" s="324">
        <v>17.755</v>
      </c>
      <c r="F85" s="161">
        <v>19</v>
      </c>
      <c r="G85" s="324">
        <v>4.761</v>
      </c>
      <c r="H85" s="161">
        <v>18</v>
      </c>
      <c r="I85" s="324">
        <v>12.934</v>
      </c>
      <c r="J85" s="161">
        <v>12</v>
      </c>
      <c r="K85" s="324">
        <v>3.941</v>
      </c>
      <c r="L85" s="5"/>
    </row>
    <row r="86" spans="1:12" ht="15">
      <c r="A86" s="378" t="s">
        <v>571</v>
      </c>
      <c r="B86" s="161">
        <v>268</v>
      </c>
      <c r="C86" s="243">
        <v>47.995</v>
      </c>
      <c r="D86" s="161">
        <v>283</v>
      </c>
      <c r="E86" s="324">
        <v>68.227</v>
      </c>
      <c r="F86" s="161">
        <v>288</v>
      </c>
      <c r="G86" s="324">
        <v>63.439</v>
      </c>
      <c r="H86" s="161">
        <v>338</v>
      </c>
      <c r="I86" s="324">
        <v>97.499</v>
      </c>
      <c r="J86" s="161">
        <v>342</v>
      </c>
      <c r="K86" s="324">
        <v>132.093</v>
      </c>
      <c r="L86" s="5"/>
    </row>
    <row r="87" spans="1:12" ht="21" customHeight="1">
      <c r="A87" s="375" t="s">
        <v>467</v>
      </c>
      <c r="B87" s="318"/>
      <c r="C87" s="376"/>
      <c r="D87" s="318"/>
      <c r="E87" s="323"/>
      <c r="F87" s="318"/>
      <c r="G87" s="323"/>
      <c r="H87" s="161" t="s">
        <v>578</v>
      </c>
      <c r="I87" s="324"/>
      <c r="J87" s="161"/>
      <c r="K87" s="324"/>
      <c r="L87" s="5"/>
    </row>
    <row r="88" spans="1:12" ht="15">
      <c r="A88" s="377" t="s">
        <v>458</v>
      </c>
      <c r="B88" s="161">
        <v>2935</v>
      </c>
      <c r="C88" s="243">
        <v>595.333</v>
      </c>
      <c r="D88" s="161">
        <f>SUM(D89:D95)</f>
        <v>2439</v>
      </c>
      <c r="E88" s="324">
        <v>637.676</v>
      </c>
      <c r="F88" s="161">
        <f>SUM(F89:F95)</f>
        <v>2455</v>
      </c>
      <c r="G88" s="324">
        <v>734.016</v>
      </c>
      <c r="H88" s="161">
        <v>2362</v>
      </c>
      <c r="I88" s="324">
        <v>767.764</v>
      </c>
      <c r="J88" s="161">
        <v>2691</v>
      </c>
      <c r="K88" s="324">
        <v>1018.624</v>
      </c>
      <c r="L88" s="5"/>
    </row>
    <row r="89" spans="1:12" ht="15">
      <c r="A89" s="378" t="s">
        <v>566</v>
      </c>
      <c r="B89" s="161">
        <v>275</v>
      </c>
      <c r="C89" s="243">
        <v>25.801</v>
      </c>
      <c r="D89" s="161">
        <v>183</v>
      </c>
      <c r="E89" s="324">
        <v>17.83</v>
      </c>
      <c r="F89" s="161">
        <v>135</v>
      </c>
      <c r="G89" s="324">
        <v>18.124</v>
      </c>
      <c r="H89" s="161">
        <v>169</v>
      </c>
      <c r="I89" s="324">
        <v>35.353</v>
      </c>
      <c r="J89" s="161">
        <v>219</v>
      </c>
      <c r="K89" s="324">
        <v>30.924</v>
      </c>
      <c r="L89" s="5"/>
    </row>
    <row r="90" spans="1:12" ht="15">
      <c r="A90" s="378" t="s">
        <v>567</v>
      </c>
      <c r="B90" s="161">
        <v>40</v>
      </c>
      <c r="C90" s="243">
        <v>44.923</v>
      </c>
      <c r="D90" s="161">
        <v>24</v>
      </c>
      <c r="E90" s="324">
        <v>8.11</v>
      </c>
      <c r="F90" s="161">
        <v>25</v>
      </c>
      <c r="G90" s="324">
        <v>15.738</v>
      </c>
      <c r="H90" s="161">
        <v>25</v>
      </c>
      <c r="I90" s="324">
        <v>9.173</v>
      </c>
      <c r="J90" s="161">
        <v>40</v>
      </c>
      <c r="K90" s="324">
        <v>20.331</v>
      </c>
      <c r="L90" s="5"/>
    </row>
    <row r="91" spans="1:12" ht="15">
      <c r="A91" s="378" t="s">
        <v>568</v>
      </c>
      <c r="B91" s="161">
        <v>345</v>
      </c>
      <c r="C91" s="243">
        <v>142.515</v>
      </c>
      <c r="D91" s="161">
        <v>287</v>
      </c>
      <c r="E91" s="324">
        <v>181.565</v>
      </c>
      <c r="F91" s="161">
        <v>248</v>
      </c>
      <c r="G91" s="324">
        <v>197.661</v>
      </c>
      <c r="H91" s="161">
        <v>240</v>
      </c>
      <c r="I91" s="324">
        <v>114.921</v>
      </c>
      <c r="J91" s="161">
        <v>283</v>
      </c>
      <c r="K91" s="324">
        <v>180.916</v>
      </c>
      <c r="L91" s="5"/>
    </row>
    <row r="92" spans="1:12" ht="15">
      <c r="A92" s="378" t="s">
        <v>569</v>
      </c>
      <c r="B92" s="161">
        <v>685</v>
      </c>
      <c r="C92" s="243">
        <v>45.308</v>
      </c>
      <c r="D92" s="161">
        <v>660</v>
      </c>
      <c r="E92" s="324">
        <v>39.793</v>
      </c>
      <c r="F92" s="161">
        <v>641</v>
      </c>
      <c r="G92" s="324">
        <v>44.277</v>
      </c>
      <c r="H92" s="161">
        <v>503</v>
      </c>
      <c r="I92" s="324">
        <v>39.558</v>
      </c>
      <c r="J92" s="161">
        <v>553</v>
      </c>
      <c r="K92" s="324">
        <v>40.032</v>
      </c>
      <c r="L92" s="5"/>
    </row>
    <row r="93" spans="1:12" ht="15">
      <c r="A93" s="378" t="s">
        <v>570</v>
      </c>
      <c r="B93" s="161">
        <v>262</v>
      </c>
      <c r="C93" s="243">
        <v>177.495</v>
      </c>
      <c r="D93" s="161">
        <v>262</v>
      </c>
      <c r="E93" s="324">
        <v>277.224</v>
      </c>
      <c r="F93" s="161">
        <v>264</v>
      </c>
      <c r="G93" s="324">
        <v>221.888</v>
      </c>
      <c r="H93" s="161">
        <v>324</v>
      </c>
      <c r="I93" s="324">
        <v>380.148</v>
      </c>
      <c r="J93" s="161">
        <v>408</v>
      </c>
      <c r="K93" s="324">
        <v>547.888</v>
      </c>
      <c r="L93" s="5"/>
    </row>
    <row r="94" spans="1:12" ht="45">
      <c r="A94" s="379" t="s">
        <v>502</v>
      </c>
      <c r="B94" s="161">
        <v>105</v>
      </c>
      <c r="C94" s="243">
        <v>51.995</v>
      </c>
      <c r="D94" s="161">
        <v>61</v>
      </c>
      <c r="E94" s="324">
        <v>31.833</v>
      </c>
      <c r="F94" s="161">
        <v>65</v>
      </c>
      <c r="G94" s="324">
        <v>44.329</v>
      </c>
      <c r="H94" s="161">
        <v>60</v>
      </c>
      <c r="I94" s="324">
        <v>79.244</v>
      </c>
      <c r="J94" s="161">
        <v>118</v>
      </c>
      <c r="K94" s="324">
        <v>72.518</v>
      </c>
      <c r="L94" s="5"/>
    </row>
    <row r="95" spans="1:12" ht="15">
      <c r="A95" s="378" t="s">
        <v>571</v>
      </c>
      <c r="B95" s="161">
        <v>1223</v>
      </c>
      <c r="C95" s="243">
        <v>107.296</v>
      </c>
      <c r="D95" s="161">
        <v>962</v>
      </c>
      <c r="E95" s="324">
        <v>81.321</v>
      </c>
      <c r="F95" s="161">
        <v>1077</v>
      </c>
      <c r="G95" s="324">
        <v>191.999</v>
      </c>
      <c r="H95" s="161">
        <v>1041</v>
      </c>
      <c r="I95" s="324">
        <v>109.367</v>
      </c>
      <c r="J95" s="161">
        <v>1070</v>
      </c>
      <c r="K95" s="324">
        <v>126.015</v>
      </c>
      <c r="L95" s="5"/>
    </row>
    <row r="96" spans="1:12" ht="21" customHeight="1">
      <c r="A96" s="375" t="s">
        <v>468</v>
      </c>
      <c r="B96" s="318"/>
      <c r="C96" s="376"/>
      <c r="D96" s="318"/>
      <c r="E96" s="323"/>
      <c r="F96" s="318"/>
      <c r="G96" s="323"/>
      <c r="H96" s="161" t="s">
        <v>578</v>
      </c>
      <c r="I96" s="324"/>
      <c r="J96" s="161"/>
      <c r="K96" s="324"/>
      <c r="L96" s="5"/>
    </row>
    <row r="97" spans="1:12" ht="15">
      <c r="A97" s="377" t="s">
        <v>458</v>
      </c>
      <c r="B97" s="161">
        <v>1537</v>
      </c>
      <c r="C97" s="243">
        <v>604.4219999999999</v>
      </c>
      <c r="D97" s="161">
        <f>SUM(D98:D104)</f>
        <v>1554</v>
      </c>
      <c r="E97" s="324">
        <v>620.616</v>
      </c>
      <c r="F97" s="161">
        <f>SUM(F98:F104)</f>
        <v>1459</v>
      </c>
      <c r="G97" s="324">
        <v>614.119</v>
      </c>
      <c r="H97" s="161">
        <v>1658</v>
      </c>
      <c r="I97" s="324">
        <v>680.502</v>
      </c>
      <c r="J97" s="161">
        <v>1680</v>
      </c>
      <c r="K97" s="324">
        <v>865.672</v>
      </c>
      <c r="L97" s="5"/>
    </row>
    <row r="98" spans="1:12" ht="15">
      <c r="A98" s="378" t="s">
        <v>566</v>
      </c>
      <c r="B98" s="161">
        <v>19</v>
      </c>
      <c r="C98" s="243">
        <v>17.516</v>
      </c>
      <c r="D98" s="161">
        <v>9</v>
      </c>
      <c r="E98" s="324">
        <v>2.45</v>
      </c>
      <c r="F98" s="161">
        <v>15</v>
      </c>
      <c r="G98" s="324">
        <v>5.227</v>
      </c>
      <c r="H98" s="161">
        <v>22</v>
      </c>
      <c r="I98" s="324">
        <v>8.565</v>
      </c>
      <c r="J98" s="161">
        <v>11</v>
      </c>
      <c r="K98" s="324">
        <v>12.332</v>
      </c>
      <c r="L98" s="5"/>
    </row>
    <row r="99" spans="1:12" ht="15">
      <c r="A99" s="378" t="s">
        <v>567</v>
      </c>
      <c r="B99" s="161">
        <v>9</v>
      </c>
      <c r="C99" s="243">
        <v>3.939</v>
      </c>
      <c r="D99" s="161">
        <v>11</v>
      </c>
      <c r="E99" s="324">
        <v>10.477</v>
      </c>
      <c r="F99" s="161">
        <v>7</v>
      </c>
      <c r="G99" s="324">
        <v>3.765</v>
      </c>
      <c r="H99" s="161">
        <v>16</v>
      </c>
      <c r="I99" s="324">
        <v>12.009</v>
      </c>
      <c r="J99" s="161">
        <v>11</v>
      </c>
      <c r="K99" s="324">
        <v>5.712</v>
      </c>
      <c r="L99" s="5"/>
    </row>
    <row r="100" spans="1:12" ht="15">
      <c r="A100" s="378" t="s">
        <v>568</v>
      </c>
      <c r="B100" s="161">
        <v>126</v>
      </c>
      <c r="C100" s="243">
        <v>129.315</v>
      </c>
      <c r="D100" s="161">
        <v>144</v>
      </c>
      <c r="E100" s="324">
        <v>135.323</v>
      </c>
      <c r="F100" s="161">
        <v>139</v>
      </c>
      <c r="G100" s="324">
        <v>94.395</v>
      </c>
      <c r="H100" s="161">
        <v>118</v>
      </c>
      <c r="I100" s="324">
        <v>63.332</v>
      </c>
      <c r="J100" s="161">
        <v>120</v>
      </c>
      <c r="K100" s="324">
        <v>61.712</v>
      </c>
      <c r="L100" s="5"/>
    </row>
    <row r="101" spans="1:12" ht="15">
      <c r="A101" s="378" t="s">
        <v>569</v>
      </c>
      <c r="B101" s="161">
        <v>163</v>
      </c>
      <c r="C101" s="243">
        <v>8.85</v>
      </c>
      <c r="D101" s="161">
        <v>161</v>
      </c>
      <c r="E101" s="324">
        <v>10.515</v>
      </c>
      <c r="F101" s="161">
        <v>95</v>
      </c>
      <c r="G101" s="324">
        <v>7.135</v>
      </c>
      <c r="H101" s="161">
        <v>172</v>
      </c>
      <c r="I101" s="324">
        <v>9.014</v>
      </c>
      <c r="J101" s="161">
        <v>80</v>
      </c>
      <c r="K101" s="324">
        <v>15.531</v>
      </c>
      <c r="L101" s="5"/>
    </row>
    <row r="102" spans="1:12" ht="15">
      <c r="A102" s="378" t="s">
        <v>570</v>
      </c>
      <c r="B102" s="161">
        <v>122</v>
      </c>
      <c r="C102" s="243">
        <v>145.974</v>
      </c>
      <c r="D102" s="161">
        <v>128</v>
      </c>
      <c r="E102" s="324">
        <v>134.085</v>
      </c>
      <c r="F102" s="161">
        <v>123</v>
      </c>
      <c r="G102" s="324">
        <v>129.225</v>
      </c>
      <c r="H102" s="161">
        <v>171</v>
      </c>
      <c r="I102" s="324">
        <v>189.854</v>
      </c>
      <c r="J102" s="161">
        <v>160</v>
      </c>
      <c r="K102" s="324">
        <v>222.031</v>
      </c>
      <c r="L102" s="5"/>
    </row>
    <row r="103" spans="1:12" ht="45">
      <c r="A103" s="379" t="s">
        <v>502</v>
      </c>
      <c r="B103" s="161">
        <v>21</v>
      </c>
      <c r="C103" s="243">
        <v>14.493</v>
      </c>
      <c r="D103" s="161">
        <v>32</v>
      </c>
      <c r="E103" s="324">
        <v>27.181</v>
      </c>
      <c r="F103" s="161">
        <v>15</v>
      </c>
      <c r="G103" s="324">
        <v>9.139</v>
      </c>
      <c r="H103" s="161">
        <v>18</v>
      </c>
      <c r="I103" s="324">
        <v>16.582</v>
      </c>
      <c r="J103" s="161">
        <v>25</v>
      </c>
      <c r="K103" s="324">
        <v>33.707</v>
      </c>
      <c r="L103" s="5"/>
    </row>
    <row r="104" spans="1:12" ht="15">
      <c r="A104" s="378" t="s">
        <v>571</v>
      </c>
      <c r="B104" s="161">
        <v>1077</v>
      </c>
      <c r="C104" s="243">
        <v>284.335</v>
      </c>
      <c r="D104" s="161">
        <v>1069</v>
      </c>
      <c r="E104" s="324">
        <v>300.585</v>
      </c>
      <c r="F104" s="161">
        <v>1065</v>
      </c>
      <c r="G104" s="324">
        <v>365.233</v>
      </c>
      <c r="H104" s="161">
        <v>1141</v>
      </c>
      <c r="I104" s="324">
        <v>381.146</v>
      </c>
      <c r="J104" s="161">
        <v>1273</v>
      </c>
      <c r="K104" s="324">
        <v>514.647</v>
      </c>
      <c r="L104" s="5"/>
    </row>
    <row r="105" spans="1:12" ht="21" customHeight="1">
      <c r="A105" s="375" t="s">
        <v>499</v>
      </c>
      <c r="B105" s="318"/>
      <c r="C105" s="376"/>
      <c r="D105" s="318"/>
      <c r="E105" s="323"/>
      <c r="F105" s="318"/>
      <c r="G105" s="323"/>
      <c r="H105" s="161" t="s">
        <v>578</v>
      </c>
      <c r="I105" s="324"/>
      <c r="J105" s="161"/>
      <c r="K105" s="324"/>
      <c r="L105" s="5"/>
    </row>
    <row r="106" spans="1:12" ht="15">
      <c r="A106" s="377" t="s">
        <v>458</v>
      </c>
      <c r="B106" s="161">
        <v>1997</v>
      </c>
      <c r="C106" s="243">
        <v>1200.903</v>
      </c>
      <c r="D106" s="161">
        <f>SUM(D107:D113)</f>
        <v>1530</v>
      </c>
      <c r="E106" s="324">
        <v>815.281</v>
      </c>
      <c r="F106" s="161">
        <f>SUM(F107:F113)</f>
        <v>1608</v>
      </c>
      <c r="G106" s="324">
        <v>823.469</v>
      </c>
      <c r="H106" s="161">
        <v>1707</v>
      </c>
      <c r="I106" s="324">
        <v>858.201</v>
      </c>
      <c r="J106" s="161">
        <v>1859</v>
      </c>
      <c r="K106" s="324">
        <v>977.621</v>
      </c>
      <c r="L106" s="5"/>
    </row>
    <row r="107" spans="1:12" ht="15">
      <c r="A107" s="378" t="s">
        <v>566</v>
      </c>
      <c r="B107" s="161">
        <v>192</v>
      </c>
      <c r="C107" s="243">
        <v>60.672</v>
      </c>
      <c r="D107" s="161">
        <v>162</v>
      </c>
      <c r="E107" s="324">
        <v>57.947</v>
      </c>
      <c r="F107" s="161">
        <v>136</v>
      </c>
      <c r="G107" s="324">
        <v>31.31</v>
      </c>
      <c r="H107" s="161">
        <v>113</v>
      </c>
      <c r="I107" s="324">
        <v>51.948</v>
      </c>
      <c r="J107" s="161">
        <v>167</v>
      </c>
      <c r="K107" s="324">
        <v>134.715</v>
      </c>
      <c r="L107" s="5"/>
    </row>
    <row r="108" spans="1:12" ht="15">
      <c r="A108" s="378" t="s">
        <v>567</v>
      </c>
      <c r="B108" s="161">
        <v>63</v>
      </c>
      <c r="C108" s="243">
        <v>139.553</v>
      </c>
      <c r="D108" s="161">
        <v>31</v>
      </c>
      <c r="E108" s="324">
        <v>146.358</v>
      </c>
      <c r="F108" s="161">
        <v>46</v>
      </c>
      <c r="G108" s="324">
        <v>67.17</v>
      </c>
      <c r="H108" s="161">
        <v>52</v>
      </c>
      <c r="I108" s="324">
        <v>98.165</v>
      </c>
      <c r="J108" s="161">
        <v>40</v>
      </c>
      <c r="K108" s="324">
        <v>48.469</v>
      </c>
      <c r="L108" s="5"/>
    </row>
    <row r="109" spans="1:12" ht="15">
      <c r="A109" s="378" t="s">
        <v>568</v>
      </c>
      <c r="B109" s="161">
        <v>314</v>
      </c>
      <c r="C109" s="243">
        <v>216.32</v>
      </c>
      <c r="D109" s="161">
        <v>217</v>
      </c>
      <c r="E109" s="324">
        <v>269.197</v>
      </c>
      <c r="F109" s="161">
        <v>225</v>
      </c>
      <c r="G109" s="324">
        <v>274.393</v>
      </c>
      <c r="H109" s="161">
        <v>279</v>
      </c>
      <c r="I109" s="324">
        <v>126.642</v>
      </c>
      <c r="J109" s="161">
        <v>289</v>
      </c>
      <c r="K109" s="324">
        <v>165.627</v>
      </c>
      <c r="L109" s="5"/>
    </row>
    <row r="110" spans="1:12" ht="15">
      <c r="A110" s="378" t="s">
        <v>569</v>
      </c>
      <c r="B110" s="161">
        <v>371</v>
      </c>
      <c r="C110" s="243">
        <v>28.892</v>
      </c>
      <c r="D110" s="161">
        <v>356</v>
      </c>
      <c r="E110" s="324">
        <v>24.467</v>
      </c>
      <c r="F110" s="161">
        <v>409</v>
      </c>
      <c r="G110" s="324">
        <v>46.596</v>
      </c>
      <c r="H110" s="161">
        <v>364</v>
      </c>
      <c r="I110" s="324">
        <v>31.065</v>
      </c>
      <c r="J110" s="161">
        <v>288</v>
      </c>
      <c r="K110" s="324">
        <v>20.748</v>
      </c>
      <c r="L110" s="5"/>
    </row>
    <row r="111" spans="1:12" ht="15">
      <c r="A111" s="378" t="s">
        <v>570</v>
      </c>
      <c r="B111" s="161">
        <v>317</v>
      </c>
      <c r="C111" s="243">
        <v>500.758</v>
      </c>
      <c r="D111" s="161">
        <v>199</v>
      </c>
      <c r="E111" s="324">
        <v>171.74</v>
      </c>
      <c r="F111" s="161">
        <v>235</v>
      </c>
      <c r="G111" s="324">
        <v>238.802</v>
      </c>
      <c r="H111" s="161">
        <v>313</v>
      </c>
      <c r="I111" s="324">
        <v>323.14</v>
      </c>
      <c r="J111" s="161">
        <v>375</v>
      </c>
      <c r="K111" s="324">
        <v>329.538</v>
      </c>
      <c r="L111" s="5"/>
    </row>
    <row r="112" spans="1:12" ht="45">
      <c r="A112" s="379" t="s">
        <v>502</v>
      </c>
      <c r="B112" s="161">
        <v>109</v>
      </c>
      <c r="C112" s="243">
        <v>90.605</v>
      </c>
      <c r="D112" s="161">
        <v>65</v>
      </c>
      <c r="E112" s="324">
        <v>39.226</v>
      </c>
      <c r="F112" s="161">
        <v>56</v>
      </c>
      <c r="G112" s="324">
        <v>51.126</v>
      </c>
      <c r="H112" s="161">
        <v>59</v>
      </c>
      <c r="I112" s="324">
        <v>110.853</v>
      </c>
      <c r="J112" s="161">
        <v>94</v>
      </c>
      <c r="K112" s="324">
        <v>93.022</v>
      </c>
      <c r="L112" s="5"/>
    </row>
    <row r="113" spans="1:12" ht="15">
      <c r="A113" s="378" t="s">
        <v>571</v>
      </c>
      <c r="B113" s="161">
        <v>631</v>
      </c>
      <c r="C113" s="243">
        <v>164.103</v>
      </c>
      <c r="D113" s="161">
        <v>500</v>
      </c>
      <c r="E113" s="324">
        <v>106.346</v>
      </c>
      <c r="F113" s="161">
        <v>501</v>
      </c>
      <c r="G113" s="324">
        <v>114.072</v>
      </c>
      <c r="H113" s="161">
        <v>527</v>
      </c>
      <c r="I113" s="324">
        <v>116.388</v>
      </c>
      <c r="J113" s="161">
        <v>606</v>
      </c>
      <c r="K113" s="324">
        <v>185.502</v>
      </c>
      <c r="L113" s="5"/>
    </row>
    <row r="114" spans="1:12" ht="21" customHeight="1">
      <c r="A114" s="375" t="s">
        <v>469</v>
      </c>
      <c r="B114" s="318"/>
      <c r="C114" s="376"/>
      <c r="D114" s="318"/>
      <c r="E114" s="323"/>
      <c r="F114" s="318"/>
      <c r="G114" s="323"/>
      <c r="H114" s="161" t="s">
        <v>578</v>
      </c>
      <c r="I114" s="324"/>
      <c r="J114" s="161"/>
      <c r="K114" s="324"/>
      <c r="L114" s="5"/>
    </row>
    <row r="115" spans="1:12" ht="15">
      <c r="A115" s="377" t="s">
        <v>458</v>
      </c>
      <c r="B115" s="161">
        <v>3310</v>
      </c>
      <c r="C115" s="243">
        <v>1266.0789999999997</v>
      </c>
      <c r="D115" s="161">
        <f>SUM(D116:D122)</f>
        <v>3278</v>
      </c>
      <c r="E115" s="324">
        <v>1434.714</v>
      </c>
      <c r="F115" s="161">
        <f>SUM(F116:F122)</f>
        <v>3158</v>
      </c>
      <c r="G115" s="324">
        <v>991.814</v>
      </c>
      <c r="H115" s="161">
        <v>3188</v>
      </c>
      <c r="I115" s="324">
        <v>1515.941</v>
      </c>
      <c r="J115" s="161">
        <v>3355</v>
      </c>
      <c r="K115" s="324">
        <v>1770.618</v>
      </c>
      <c r="L115" s="5"/>
    </row>
    <row r="116" spans="1:12" ht="15">
      <c r="A116" s="378" t="s">
        <v>566</v>
      </c>
      <c r="B116" s="161">
        <v>71</v>
      </c>
      <c r="C116" s="243">
        <v>45.564</v>
      </c>
      <c r="D116" s="161">
        <v>42</v>
      </c>
      <c r="E116" s="324">
        <v>43.036</v>
      </c>
      <c r="F116" s="161">
        <v>46</v>
      </c>
      <c r="G116" s="324">
        <v>25.044</v>
      </c>
      <c r="H116" s="161">
        <v>37</v>
      </c>
      <c r="I116" s="324">
        <v>15.577</v>
      </c>
      <c r="J116" s="161">
        <v>52</v>
      </c>
      <c r="K116" s="324">
        <v>12.594</v>
      </c>
      <c r="L116" s="5"/>
    </row>
    <row r="117" spans="1:12" ht="15">
      <c r="A117" s="378" t="s">
        <v>567</v>
      </c>
      <c r="B117" s="161">
        <v>66</v>
      </c>
      <c r="C117" s="243">
        <v>30.826</v>
      </c>
      <c r="D117" s="161">
        <v>102</v>
      </c>
      <c r="E117" s="324">
        <v>102.611</v>
      </c>
      <c r="F117" s="161">
        <v>57</v>
      </c>
      <c r="G117" s="324">
        <v>71.002</v>
      </c>
      <c r="H117" s="161">
        <v>66</v>
      </c>
      <c r="I117" s="324">
        <v>117.215</v>
      </c>
      <c r="J117" s="161">
        <v>69</v>
      </c>
      <c r="K117" s="324">
        <v>83.352</v>
      </c>
      <c r="L117" s="5"/>
    </row>
    <row r="118" spans="1:12" ht="15">
      <c r="A118" s="378" t="s">
        <v>568</v>
      </c>
      <c r="B118" s="161">
        <v>507</v>
      </c>
      <c r="C118" s="243">
        <v>504.749</v>
      </c>
      <c r="D118" s="161">
        <v>461</v>
      </c>
      <c r="E118" s="324">
        <v>324.407</v>
      </c>
      <c r="F118" s="161">
        <v>425</v>
      </c>
      <c r="G118" s="324">
        <v>214.073</v>
      </c>
      <c r="H118" s="161">
        <v>423</v>
      </c>
      <c r="I118" s="324">
        <v>327.826</v>
      </c>
      <c r="J118" s="161">
        <v>404</v>
      </c>
      <c r="K118" s="324">
        <v>307.264</v>
      </c>
      <c r="L118" s="5"/>
    </row>
    <row r="119" spans="1:12" ht="15">
      <c r="A119" s="378" t="s">
        <v>569</v>
      </c>
      <c r="B119" s="161">
        <v>1411</v>
      </c>
      <c r="C119" s="243">
        <v>61.882</v>
      </c>
      <c r="D119" s="161">
        <v>1458</v>
      </c>
      <c r="E119" s="324">
        <v>112.184</v>
      </c>
      <c r="F119" s="161">
        <v>1498</v>
      </c>
      <c r="G119" s="324">
        <v>56.734</v>
      </c>
      <c r="H119" s="161">
        <v>1388</v>
      </c>
      <c r="I119" s="324">
        <v>50.619</v>
      </c>
      <c r="J119" s="161">
        <v>1616</v>
      </c>
      <c r="K119" s="324">
        <v>127.983</v>
      </c>
      <c r="L119" s="5"/>
    </row>
    <row r="120" spans="1:12" ht="15">
      <c r="A120" s="378" t="s">
        <v>570</v>
      </c>
      <c r="B120" s="161">
        <v>417</v>
      </c>
      <c r="C120" s="243">
        <v>403.621</v>
      </c>
      <c r="D120" s="161">
        <v>428</v>
      </c>
      <c r="E120" s="324">
        <v>667.124</v>
      </c>
      <c r="F120" s="161">
        <v>416</v>
      </c>
      <c r="G120" s="324">
        <v>441.672</v>
      </c>
      <c r="H120" s="161">
        <v>502</v>
      </c>
      <c r="I120" s="324">
        <v>709.498</v>
      </c>
      <c r="J120" s="161">
        <v>554</v>
      </c>
      <c r="K120" s="324">
        <v>1078.634</v>
      </c>
      <c r="L120" s="5"/>
    </row>
    <row r="121" spans="1:12" ht="45">
      <c r="A121" s="379" t="s">
        <v>502</v>
      </c>
      <c r="B121" s="161">
        <v>93</v>
      </c>
      <c r="C121" s="243">
        <v>112.61</v>
      </c>
      <c r="D121" s="161">
        <v>86</v>
      </c>
      <c r="E121" s="324">
        <v>89.942</v>
      </c>
      <c r="F121" s="161">
        <v>70</v>
      </c>
      <c r="G121" s="324">
        <v>84.157</v>
      </c>
      <c r="H121" s="161">
        <v>72</v>
      </c>
      <c r="I121" s="324">
        <v>81.737</v>
      </c>
      <c r="J121" s="161">
        <v>76</v>
      </c>
      <c r="K121" s="324">
        <v>62.824</v>
      </c>
      <c r="L121" s="5"/>
    </row>
    <row r="122" spans="1:12" ht="15">
      <c r="A122" s="378" t="s">
        <v>571</v>
      </c>
      <c r="B122" s="161">
        <v>745</v>
      </c>
      <c r="C122" s="243">
        <v>106.827</v>
      </c>
      <c r="D122" s="161">
        <v>701</v>
      </c>
      <c r="E122" s="324">
        <v>95.41</v>
      </c>
      <c r="F122" s="161">
        <v>646</v>
      </c>
      <c r="G122" s="324">
        <v>99.132</v>
      </c>
      <c r="H122" s="161">
        <v>700</v>
      </c>
      <c r="I122" s="324">
        <v>213.469</v>
      </c>
      <c r="J122" s="161">
        <v>584</v>
      </c>
      <c r="K122" s="324">
        <v>97.967</v>
      </c>
      <c r="L122" s="5"/>
    </row>
    <row r="123" spans="1:12" ht="21" customHeight="1">
      <c r="A123" s="375" t="s">
        <v>470</v>
      </c>
      <c r="B123" s="318"/>
      <c r="C123" s="376"/>
      <c r="D123" s="318"/>
      <c r="E123" s="323"/>
      <c r="F123" s="318"/>
      <c r="G123" s="323"/>
      <c r="H123" s="161" t="s">
        <v>578</v>
      </c>
      <c r="I123" s="324"/>
      <c r="J123" s="161"/>
      <c r="K123" s="324"/>
      <c r="L123" s="5"/>
    </row>
    <row r="124" spans="1:12" ht="15">
      <c r="A124" s="377" t="s">
        <v>458</v>
      </c>
      <c r="B124" s="161">
        <v>1509</v>
      </c>
      <c r="C124" s="243">
        <v>360.501</v>
      </c>
      <c r="D124" s="161">
        <f>SUM(D125:D131)</f>
        <v>1759</v>
      </c>
      <c r="E124" s="324">
        <v>397.489</v>
      </c>
      <c r="F124" s="161">
        <f>SUM(F125:F131)</f>
        <v>1375</v>
      </c>
      <c r="G124" s="324">
        <v>313.132</v>
      </c>
      <c r="H124" s="161">
        <v>1552</v>
      </c>
      <c r="I124" s="324">
        <v>312.702</v>
      </c>
      <c r="J124" s="161">
        <v>1712</v>
      </c>
      <c r="K124" s="324">
        <v>484.866</v>
      </c>
      <c r="L124" s="5"/>
    </row>
    <row r="125" spans="1:12" ht="15">
      <c r="A125" s="378" t="s">
        <v>566</v>
      </c>
      <c r="B125" s="161">
        <v>11</v>
      </c>
      <c r="C125" s="243">
        <v>7.828</v>
      </c>
      <c r="D125" s="161">
        <v>66</v>
      </c>
      <c r="E125" s="324">
        <v>15.605</v>
      </c>
      <c r="F125" s="161">
        <v>46</v>
      </c>
      <c r="G125" s="324">
        <v>25.125</v>
      </c>
      <c r="H125" s="161">
        <v>39</v>
      </c>
      <c r="I125" s="324">
        <v>6.06</v>
      </c>
      <c r="J125" s="161">
        <v>67</v>
      </c>
      <c r="K125" s="324">
        <v>12.88</v>
      </c>
      <c r="L125" s="5"/>
    </row>
    <row r="126" spans="1:12" ht="15">
      <c r="A126" s="378" t="s">
        <v>567</v>
      </c>
      <c r="B126" s="161">
        <v>17</v>
      </c>
      <c r="C126" s="243">
        <v>7.532</v>
      </c>
      <c r="D126" s="161">
        <v>29</v>
      </c>
      <c r="E126" s="324">
        <v>12.38</v>
      </c>
      <c r="F126" s="161">
        <v>16</v>
      </c>
      <c r="G126" s="324">
        <v>15.075</v>
      </c>
      <c r="H126" s="161">
        <v>15</v>
      </c>
      <c r="I126" s="324">
        <v>4.815</v>
      </c>
      <c r="J126" s="161">
        <v>15</v>
      </c>
      <c r="K126" s="324">
        <v>9.148</v>
      </c>
      <c r="L126" s="5"/>
    </row>
    <row r="127" spans="1:12" ht="15">
      <c r="A127" s="378" t="s">
        <v>568</v>
      </c>
      <c r="B127" s="161">
        <v>190</v>
      </c>
      <c r="C127" s="243">
        <v>84.542</v>
      </c>
      <c r="D127" s="161">
        <v>210</v>
      </c>
      <c r="E127" s="324">
        <v>104.14</v>
      </c>
      <c r="F127" s="161">
        <v>147</v>
      </c>
      <c r="G127" s="324">
        <v>58.104</v>
      </c>
      <c r="H127" s="161">
        <v>182</v>
      </c>
      <c r="I127" s="324">
        <v>82.202</v>
      </c>
      <c r="J127" s="161">
        <v>171</v>
      </c>
      <c r="K127" s="324">
        <v>82.299</v>
      </c>
      <c r="L127" s="5"/>
    </row>
    <row r="128" spans="1:12" ht="15">
      <c r="A128" s="378" t="s">
        <v>569</v>
      </c>
      <c r="B128" s="161">
        <v>194</v>
      </c>
      <c r="C128" s="243">
        <v>9.421</v>
      </c>
      <c r="D128" s="161">
        <v>201</v>
      </c>
      <c r="E128" s="324">
        <v>9.03</v>
      </c>
      <c r="F128" s="161">
        <v>164</v>
      </c>
      <c r="G128" s="324">
        <v>7.505</v>
      </c>
      <c r="H128" s="161">
        <v>220</v>
      </c>
      <c r="I128" s="324">
        <v>9.669</v>
      </c>
      <c r="J128" s="161">
        <v>339</v>
      </c>
      <c r="K128" s="324">
        <v>24.651</v>
      </c>
      <c r="L128" s="5"/>
    </row>
    <row r="129" spans="1:12" ht="15">
      <c r="A129" s="378" t="s">
        <v>570</v>
      </c>
      <c r="B129" s="161">
        <v>133</v>
      </c>
      <c r="C129" s="243">
        <v>84.199</v>
      </c>
      <c r="D129" s="161">
        <v>155</v>
      </c>
      <c r="E129" s="324">
        <v>72.258</v>
      </c>
      <c r="F129" s="161">
        <v>96</v>
      </c>
      <c r="G129" s="324">
        <v>54.332</v>
      </c>
      <c r="H129" s="161">
        <v>102</v>
      </c>
      <c r="I129" s="324">
        <v>56.524</v>
      </c>
      <c r="J129" s="161">
        <v>167</v>
      </c>
      <c r="K129" s="324">
        <v>113.925</v>
      </c>
      <c r="L129" s="5"/>
    </row>
    <row r="130" spans="1:12" ht="45">
      <c r="A130" s="379" t="s">
        <v>502</v>
      </c>
      <c r="B130" s="161">
        <v>33</v>
      </c>
      <c r="C130" s="243">
        <v>32.467</v>
      </c>
      <c r="D130" s="161">
        <v>34</v>
      </c>
      <c r="E130" s="324">
        <v>23.962</v>
      </c>
      <c r="F130" s="161">
        <v>29</v>
      </c>
      <c r="G130" s="324">
        <v>15.08</v>
      </c>
      <c r="H130" s="161">
        <v>23</v>
      </c>
      <c r="I130" s="324">
        <v>14.156</v>
      </c>
      <c r="J130" s="161">
        <v>46</v>
      </c>
      <c r="K130" s="324">
        <v>25.826</v>
      </c>
      <c r="L130" s="5"/>
    </row>
    <row r="131" spans="1:12" ht="15">
      <c r="A131" s="378" t="s">
        <v>571</v>
      </c>
      <c r="B131" s="161">
        <v>931</v>
      </c>
      <c r="C131" s="243">
        <v>134.512</v>
      </c>
      <c r="D131" s="161">
        <v>1064</v>
      </c>
      <c r="E131" s="324">
        <v>160.114</v>
      </c>
      <c r="F131" s="161">
        <v>877</v>
      </c>
      <c r="G131" s="324">
        <v>137.911</v>
      </c>
      <c r="H131" s="161">
        <v>971</v>
      </c>
      <c r="I131" s="324">
        <v>139.276</v>
      </c>
      <c r="J131" s="161">
        <v>907</v>
      </c>
      <c r="K131" s="324">
        <v>216.137</v>
      </c>
      <c r="L131" s="5"/>
    </row>
    <row r="132" spans="1:12" ht="21" customHeight="1">
      <c r="A132" s="375" t="s">
        <v>471</v>
      </c>
      <c r="B132" s="318"/>
      <c r="C132" s="376"/>
      <c r="D132" s="318"/>
      <c r="E132" s="323"/>
      <c r="F132" s="318"/>
      <c r="G132" s="323"/>
      <c r="H132" s="161" t="s">
        <v>578</v>
      </c>
      <c r="I132" s="324"/>
      <c r="J132" s="161"/>
      <c r="K132" s="324"/>
      <c r="L132" s="5"/>
    </row>
    <row r="133" spans="1:12" ht="15">
      <c r="A133" s="377" t="s">
        <v>458</v>
      </c>
      <c r="B133" s="161">
        <v>1754</v>
      </c>
      <c r="C133" s="243">
        <v>621.7710000000001</v>
      </c>
      <c r="D133" s="161">
        <f>SUM(D134:D140)</f>
        <v>1561</v>
      </c>
      <c r="E133" s="324">
        <v>473.226</v>
      </c>
      <c r="F133" s="161">
        <f>SUM(F134:F140)</f>
        <v>1692</v>
      </c>
      <c r="G133" s="324">
        <v>570.847</v>
      </c>
      <c r="H133" s="161">
        <v>1778</v>
      </c>
      <c r="I133" s="324">
        <v>597.085</v>
      </c>
      <c r="J133" s="161">
        <v>1856</v>
      </c>
      <c r="K133" s="324">
        <v>794.639</v>
      </c>
      <c r="L133" s="5"/>
    </row>
    <row r="134" spans="1:12" ht="15">
      <c r="A134" s="378" t="s">
        <v>566</v>
      </c>
      <c r="B134" s="161">
        <v>112</v>
      </c>
      <c r="C134" s="243">
        <v>34.892</v>
      </c>
      <c r="D134" s="161">
        <v>119</v>
      </c>
      <c r="E134" s="324">
        <v>31.816</v>
      </c>
      <c r="F134" s="161">
        <v>140</v>
      </c>
      <c r="G134" s="324">
        <v>22.992</v>
      </c>
      <c r="H134" s="161">
        <v>38</v>
      </c>
      <c r="I134" s="324">
        <v>7.866</v>
      </c>
      <c r="J134" s="161">
        <v>113</v>
      </c>
      <c r="K134" s="324">
        <v>27.269</v>
      </c>
      <c r="L134" s="5"/>
    </row>
    <row r="135" spans="1:12" ht="15">
      <c r="A135" s="378" t="s">
        <v>567</v>
      </c>
      <c r="B135" s="161">
        <v>27</v>
      </c>
      <c r="C135" s="243">
        <v>10.756</v>
      </c>
      <c r="D135" s="161">
        <v>20</v>
      </c>
      <c r="E135" s="324">
        <v>11.094</v>
      </c>
      <c r="F135" s="161">
        <v>31</v>
      </c>
      <c r="G135" s="324">
        <v>8.025</v>
      </c>
      <c r="H135" s="161">
        <v>32</v>
      </c>
      <c r="I135" s="324">
        <v>13.035</v>
      </c>
      <c r="J135" s="161">
        <v>14</v>
      </c>
      <c r="K135" s="324">
        <v>3.548</v>
      </c>
      <c r="L135" s="5"/>
    </row>
    <row r="136" spans="1:12" ht="15">
      <c r="A136" s="378" t="s">
        <v>568</v>
      </c>
      <c r="B136" s="161">
        <v>182</v>
      </c>
      <c r="C136" s="243">
        <v>181.372</v>
      </c>
      <c r="D136" s="161">
        <v>177</v>
      </c>
      <c r="E136" s="324">
        <v>85.389</v>
      </c>
      <c r="F136" s="161">
        <v>182</v>
      </c>
      <c r="G136" s="324">
        <v>71.545</v>
      </c>
      <c r="H136" s="161">
        <v>179</v>
      </c>
      <c r="I136" s="324">
        <v>55.771</v>
      </c>
      <c r="J136" s="161">
        <v>148</v>
      </c>
      <c r="K136" s="324">
        <v>54.048</v>
      </c>
      <c r="L136" s="5"/>
    </row>
    <row r="137" spans="1:12" ht="15">
      <c r="A137" s="378" t="s">
        <v>569</v>
      </c>
      <c r="B137" s="161">
        <v>365</v>
      </c>
      <c r="C137" s="243">
        <v>25.334</v>
      </c>
      <c r="D137" s="161">
        <v>237</v>
      </c>
      <c r="E137" s="324">
        <v>12.762</v>
      </c>
      <c r="F137" s="161">
        <v>216</v>
      </c>
      <c r="G137" s="324">
        <v>18.217</v>
      </c>
      <c r="H137" s="161">
        <v>183</v>
      </c>
      <c r="I137" s="324">
        <v>11.319</v>
      </c>
      <c r="J137" s="161">
        <v>235</v>
      </c>
      <c r="K137" s="324">
        <v>15.566</v>
      </c>
      <c r="L137" s="5"/>
    </row>
    <row r="138" spans="1:12" ht="15">
      <c r="A138" s="378" t="s">
        <v>570</v>
      </c>
      <c r="B138" s="161">
        <v>228</v>
      </c>
      <c r="C138" s="243">
        <v>124.196</v>
      </c>
      <c r="D138" s="161">
        <v>212</v>
      </c>
      <c r="E138" s="324">
        <v>138.561</v>
      </c>
      <c r="F138" s="161">
        <v>305</v>
      </c>
      <c r="G138" s="324">
        <v>244.576</v>
      </c>
      <c r="H138" s="161">
        <v>306</v>
      </c>
      <c r="I138" s="324">
        <v>171.046</v>
      </c>
      <c r="J138" s="161">
        <v>285</v>
      </c>
      <c r="K138" s="324">
        <v>279.725</v>
      </c>
      <c r="L138" s="5"/>
    </row>
    <row r="139" spans="1:12" ht="45">
      <c r="A139" s="379" t="s">
        <v>502</v>
      </c>
      <c r="B139" s="161">
        <v>44</v>
      </c>
      <c r="C139" s="243">
        <v>46.203</v>
      </c>
      <c r="D139" s="161">
        <v>47</v>
      </c>
      <c r="E139" s="324">
        <v>16.717</v>
      </c>
      <c r="F139" s="161">
        <v>31</v>
      </c>
      <c r="G139" s="324">
        <v>24.378</v>
      </c>
      <c r="H139" s="161">
        <v>27</v>
      </c>
      <c r="I139" s="324">
        <v>23.436</v>
      </c>
      <c r="J139" s="161">
        <v>40</v>
      </c>
      <c r="K139" s="324">
        <v>25.106</v>
      </c>
      <c r="L139" s="5"/>
    </row>
    <row r="140" spans="1:12" ht="15">
      <c r="A140" s="378" t="s">
        <v>571</v>
      </c>
      <c r="B140" s="161">
        <v>796</v>
      </c>
      <c r="C140" s="243">
        <v>199.018</v>
      </c>
      <c r="D140" s="161">
        <v>749</v>
      </c>
      <c r="E140" s="324">
        <v>176.887</v>
      </c>
      <c r="F140" s="161">
        <v>787</v>
      </c>
      <c r="G140" s="324">
        <v>181.114</v>
      </c>
      <c r="H140" s="161">
        <v>1013</v>
      </c>
      <c r="I140" s="324">
        <v>314.612</v>
      </c>
      <c r="J140" s="161">
        <v>1021</v>
      </c>
      <c r="K140" s="324">
        <v>389.377</v>
      </c>
      <c r="L140" s="5"/>
    </row>
    <row r="141" spans="1:12" ht="21" customHeight="1">
      <c r="A141" s="375" t="s">
        <v>472</v>
      </c>
      <c r="B141" s="318"/>
      <c r="C141" s="376"/>
      <c r="D141" s="318"/>
      <c r="E141" s="323"/>
      <c r="F141" s="318"/>
      <c r="G141" s="323"/>
      <c r="H141" s="161" t="s">
        <v>578</v>
      </c>
      <c r="I141" s="324"/>
      <c r="J141" s="161"/>
      <c r="K141" s="324"/>
      <c r="L141" s="5"/>
    </row>
    <row r="142" spans="1:12" ht="15">
      <c r="A142" s="377" t="s">
        <v>458</v>
      </c>
      <c r="B142" s="161">
        <v>5644</v>
      </c>
      <c r="C142" s="243">
        <v>2284.709</v>
      </c>
      <c r="D142" s="161">
        <f>SUM(D143:D149)</f>
        <v>5897</v>
      </c>
      <c r="E142" s="324">
        <v>2594.175</v>
      </c>
      <c r="F142" s="161">
        <f>SUM(F143:F149)</f>
        <v>4938</v>
      </c>
      <c r="G142" s="324">
        <v>2543.974</v>
      </c>
      <c r="H142" s="161">
        <v>5264</v>
      </c>
      <c r="I142" s="324">
        <v>2808.29</v>
      </c>
      <c r="J142" s="161">
        <v>6010</v>
      </c>
      <c r="K142" s="324">
        <v>3366.33</v>
      </c>
      <c r="L142" s="5"/>
    </row>
    <row r="143" spans="1:12" ht="15">
      <c r="A143" s="378" t="s">
        <v>566</v>
      </c>
      <c r="B143" s="161">
        <v>94</v>
      </c>
      <c r="C143" s="243">
        <v>25.145</v>
      </c>
      <c r="D143" s="161">
        <v>74</v>
      </c>
      <c r="E143" s="324">
        <v>41.893</v>
      </c>
      <c r="F143" s="161">
        <v>98</v>
      </c>
      <c r="G143" s="324">
        <v>21.901</v>
      </c>
      <c r="H143" s="161">
        <v>52</v>
      </c>
      <c r="I143" s="324">
        <v>20.502</v>
      </c>
      <c r="J143" s="161">
        <v>87</v>
      </c>
      <c r="K143" s="324">
        <v>44.521</v>
      </c>
      <c r="L143" s="5"/>
    </row>
    <row r="144" spans="1:12" ht="15">
      <c r="A144" s="378" t="s">
        <v>567</v>
      </c>
      <c r="B144" s="161">
        <v>75</v>
      </c>
      <c r="C144" s="243">
        <v>73.715</v>
      </c>
      <c r="D144" s="161">
        <v>78</v>
      </c>
      <c r="E144" s="324">
        <v>75.494</v>
      </c>
      <c r="F144" s="161">
        <v>82</v>
      </c>
      <c r="G144" s="324">
        <v>100.357</v>
      </c>
      <c r="H144" s="161">
        <v>95</v>
      </c>
      <c r="I144" s="324">
        <v>125.511</v>
      </c>
      <c r="J144" s="161">
        <v>80</v>
      </c>
      <c r="K144" s="324">
        <v>69.014</v>
      </c>
      <c r="L144" s="5"/>
    </row>
    <row r="145" spans="1:12" ht="15">
      <c r="A145" s="378" t="s">
        <v>568</v>
      </c>
      <c r="B145" s="161">
        <v>563</v>
      </c>
      <c r="C145" s="243">
        <v>391.127</v>
      </c>
      <c r="D145" s="161">
        <v>481</v>
      </c>
      <c r="E145" s="324">
        <v>291.545</v>
      </c>
      <c r="F145" s="161">
        <v>412</v>
      </c>
      <c r="G145" s="324">
        <v>278.481</v>
      </c>
      <c r="H145" s="161">
        <v>466</v>
      </c>
      <c r="I145" s="324">
        <v>223.014</v>
      </c>
      <c r="J145" s="161">
        <v>496</v>
      </c>
      <c r="K145" s="324">
        <v>276.847</v>
      </c>
      <c r="L145" s="5"/>
    </row>
    <row r="146" spans="1:12" ht="15">
      <c r="A146" s="378" t="s">
        <v>569</v>
      </c>
      <c r="B146" s="161">
        <v>1137</v>
      </c>
      <c r="C146" s="243">
        <v>82.886</v>
      </c>
      <c r="D146" s="161">
        <v>1529</v>
      </c>
      <c r="E146" s="324">
        <v>77.648</v>
      </c>
      <c r="F146" s="161">
        <v>1107</v>
      </c>
      <c r="G146" s="324">
        <v>65.763</v>
      </c>
      <c r="H146" s="161">
        <v>1118</v>
      </c>
      <c r="I146" s="324">
        <v>60.34</v>
      </c>
      <c r="J146" s="161">
        <v>1046</v>
      </c>
      <c r="K146" s="324">
        <v>71.218</v>
      </c>
      <c r="L146" s="5"/>
    </row>
    <row r="147" spans="1:12" ht="15">
      <c r="A147" s="378" t="s">
        <v>570</v>
      </c>
      <c r="B147" s="161">
        <v>897</v>
      </c>
      <c r="C147" s="243">
        <v>588.058</v>
      </c>
      <c r="D147" s="161">
        <v>857</v>
      </c>
      <c r="E147" s="324">
        <v>859.113</v>
      </c>
      <c r="F147" s="161">
        <v>755</v>
      </c>
      <c r="G147" s="324">
        <v>1099.514</v>
      </c>
      <c r="H147" s="161">
        <v>963</v>
      </c>
      <c r="I147" s="324">
        <v>1284.39</v>
      </c>
      <c r="J147" s="161">
        <v>1036</v>
      </c>
      <c r="K147" s="324">
        <v>1345.482</v>
      </c>
      <c r="L147" s="5"/>
    </row>
    <row r="148" spans="1:12" ht="45">
      <c r="A148" s="379" t="s">
        <v>502</v>
      </c>
      <c r="B148" s="161">
        <v>109</v>
      </c>
      <c r="C148" s="243">
        <v>81.35</v>
      </c>
      <c r="D148" s="161">
        <v>113</v>
      </c>
      <c r="E148" s="324">
        <v>104.103</v>
      </c>
      <c r="F148" s="161">
        <v>102</v>
      </c>
      <c r="G148" s="324">
        <v>95.851</v>
      </c>
      <c r="H148" s="161">
        <v>95</v>
      </c>
      <c r="I148" s="324">
        <v>73.13</v>
      </c>
      <c r="J148" s="161">
        <v>142</v>
      </c>
      <c r="K148" s="324">
        <v>185.871</v>
      </c>
      <c r="L148" s="5"/>
    </row>
    <row r="149" spans="1:12" ht="15">
      <c r="A149" s="378" t="s">
        <v>571</v>
      </c>
      <c r="B149" s="161">
        <v>2769</v>
      </c>
      <c r="C149" s="243">
        <v>1042.428</v>
      </c>
      <c r="D149" s="161">
        <v>2765</v>
      </c>
      <c r="E149" s="324">
        <v>1144.379</v>
      </c>
      <c r="F149" s="161">
        <v>2382</v>
      </c>
      <c r="G149" s="324">
        <v>882.107</v>
      </c>
      <c r="H149" s="161">
        <v>2475</v>
      </c>
      <c r="I149" s="324">
        <v>1021.403</v>
      </c>
      <c r="J149" s="161">
        <v>3123</v>
      </c>
      <c r="K149" s="324">
        <v>1373.377</v>
      </c>
      <c r="L149" s="5"/>
    </row>
    <row r="150" spans="1:12" ht="21" customHeight="1">
      <c r="A150" s="375" t="s">
        <v>473</v>
      </c>
      <c r="B150" s="318"/>
      <c r="C150" s="376"/>
      <c r="D150" s="318"/>
      <c r="E150" s="324"/>
      <c r="F150" s="318"/>
      <c r="G150" s="324"/>
      <c r="H150" s="161" t="s">
        <v>578</v>
      </c>
      <c r="I150" s="324"/>
      <c r="J150" s="161"/>
      <c r="K150" s="324"/>
      <c r="L150" s="5"/>
    </row>
    <row r="151" spans="1:12" ht="15">
      <c r="A151" s="377" t="s">
        <v>458</v>
      </c>
      <c r="B151" s="161">
        <v>2340</v>
      </c>
      <c r="C151" s="243">
        <v>656.1450000000001</v>
      </c>
      <c r="D151" s="161">
        <f>SUM(D152:D158)</f>
        <v>1845</v>
      </c>
      <c r="E151" s="324">
        <v>624.677</v>
      </c>
      <c r="F151" s="161">
        <f>SUM(F152:F158)</f>
        <v>2135</v>
      </c>
      <c r="G151" s="324">
        <v>562.674</v>
      </c>
      <c r="H151" s="161">
        <v>1951</v>
      </c>
      <c r="I151" s="324">
        <v>725.967</v>
      </c>
      <c r="J151" s="161">
        <v>2443</v>
      </c>
      <c r="K151" s="324">
        <v>1280.921</v>
      </c>
      <c r="L151" s="5"/>
    </row>
    <row r="152" spans="1:12" ht="15">
      <c r="A152" s="378" t="s">
        <v>566</v>
      </c>
      <c r="B152" s="161">
        <v>774</v>
      </c>
      <c r="C152" s="243">
        <v>79.103</v>
      </c>
      <c r="D152" s="161">
        <v>527</v>
      </c>
      <c r="E152" s="324">
        <v>102.102</v>
      </c>
      <c r="F152" s="161">
        <v>647</v>
      </c>
      <c r="G152" s="324">
        <v>82.311</v>
      </c>
      <c r="H152" s="161">
        <v>640</v>
      </c>
      <c r="I152" s="324">
        <v>86.662</v>
      </c>
      <c r="J152" s="161">
        <v>1006</v>
      </c>
      <c r="K152" s="324">
        <v>202.059</v>
      </c>
      <c r="L152" s="5"/>
    </row>
    <row r="153" spans="1:12" ht="15">
      <c r="A153" s="378" t="s">
        <v>567</v>
      </c>
      <c r="B153" s="161">
        <v>44</v>
      </c>
      <c r="C153" s="243">
        <v>86.548</v>
      </c>
      <c r="D153" s="161">
        <v>44</v>
      </c>
      <c r="E153" s="324">
        <v>14.172</v>
      </c>
      <c r="F153" s="161">
        <v>41</v>
      </c>
      <c r="G153" s="324">
        <v>14.295</v>
      </c>
      <c r="H153" s="161">
        <v>36</v>
      </c>
      <c r="I153" s="324">
        <v>10.488</v>
      </c>
      <c r="J153" s="161">
        <v>35</v>
      </c>
      <c r="K153" s="324">
        <v>28.793</v>
      </c>
      <c r="L153" s="5"/>
    </row>
    <row r="154" spans="1:12" ht="15">
      <c r="A154" s="378" t="s">
        <v>568</v>
      </c>
      <c r="B154" s="161">
        <v>310</v>
      </c>
      <c r="C154" s="243">
        <v>111.806</v>
      </c>
      <c r="D154" s="161">
        <v>243</v>
      </c>
      <c r="E154" s="324">
        <v>124.56</v>
      </c>
      <c r="F154" s="161">
        <v>227</v>
      </c>
      <c r="G154" s="324">
        <v>83.936</v>
      </c>
      <c r="H154" s="161">
        <v>209</v>
      </c>
      <c r="I154" s="324">
        <v>107.801</v>
      </c>
      <c r="J154" s="161">
        <v>228</v>
      </c>
      <c r="K154" s="324">
        <v>199.59</v>
      </c>
      <c r="L154" s="5"/>
    </row>
    <row r="155" spans="1:12" ht="15">
      <c r="A155" s="378" t="s">
        <v>569</v>
      </c>
      <c r="B155" s="161">
        <v>493</v>
      </c>
      <c r="C155" s="243">
        <v>23.374</v>
      </c>
      <c r="D155" s="161">
        <v>299</v>
      </c>
      <c r="E155" s="324">
        <v>14.254</v>
      </c>
      <c r="F155" s="161">
        <v>445</v>
      </c>
      <c r="G155" s="324">
        <v>21.754</v>
      </c>
      <c r="H155" s="161">
        <v>267</v>
      </c>
      <c r="I155" s="324">
        <v>24.85</v>
      </c>
      <c r="J155" s="161">
        <v>147</v>
      </c>
      <c r="K155" s="324">
        <v>8.413</v>
      </c>
      <c r="L155" s="5"/>
    </row>
    <row r="156" spans="1:12" ht="15">
      <c r="A156" s="378" t="s">
        <v>570</v>
      </c>
      <c r="B156" s="161">
        <v>253</v>
      </c>
      <c r="C156" s="243">
        <v>216.291</v>
      </c>
      <c r="D156" s="161">
        <v>212</v>
      </c>
      <c r="E156" s="324">
        <v>206.544</v>
      </c>
      <c r="F156" s="161">
        <v>247</v>
      </c>
      <c r="G156" s="324">
        <v>207.158</v>
      </c>
      <c r="H156" s="161">
        <v>246</v>
      </c>
      <c r="I156" s="324">
        <v>236.688</v>
      </c>
      <c r="J156" s="161">
        <v>376</v>
      </c>
      <c r="K156" s="324">
        <v>595.23</v>
      </c>
      <c r="L156" s="5"/>
    </row>
    <row r="157" spans="1:12" ht="45">
      <c r="A157" s="379" t="s">
        <v>502</v>
      </c>
      <c r="B157" s="161">
        <v>80</v>
      </c>
      <c r="C157" s="243">
        <v>39.407</v>
      </c>
      <c r="D157" s="161">
        <v>57</v>
      </c>
      <c r="E157" s="324">
        <v>25.295</v>
      </c>
      <c r="F157" s="161">
        <v>37</v>
      </c>
      <c r="G157" s="324">
        <v>26.786</v>
      </c>
      <c r="H157" s="161">
        <v>34</v>
      </c>
      <c r="I157" s="324">
        <v>30.443</v>
      </c>
      <c r="J157" s="161">
        <v>44</v>
      </c>
      <c r="K157" s="324">
        <v>32.78</v>
      </c>
      <c r="L157" s="5"/>
    </row>
    <row r="158" spans="1:12" ht="15">
      <c r="A158" s="378" t="s">
        <v>571</v>
      </c>
      <c r="B158" s="161">
        <v>386</v>
      </c>
      <c r="C158" s="243">
        <v>99.616</v>
      </c>
      <c r="D158" s="161">
        <v>463</v>
      </c>
      <c r="E158" s="324">
        <v>137.75</v>
      </c>
      <c r="F158" s="161">
        <v>491</v>
      </c>
      <c r="G158" s="324">
        <v>126.434</v>
      </c>
      <c r="H158" s="161">
        <v>519</v>
      </c>
      <c r="I158" s="324">
        <v>229.035</v>
      </c>
      <c r="J158" s="161">
        <v>607</v>
      </c>
      <c r="K158" s="324">
        <v>214.056</v>
      </c>
      <c r="L158" s="5"/>
    </row>
    <row r="159" spans="1:12" ht="15">
      <c r="A159" s="375"/>
      <c r="B159" s="169"/>
      <c r="C159" s="169"/>
      <c r="D159" s="169"/>
      <c r="E159" s="169"/>
      <c r="F159" s="7"/>
      <c r="G159" s="7"/>
      <c r="H159" s="7"/>
      <c r="I159" s="320"/>
      <c r="J159" s="1"/>
      <c r="K159" s="320"/>
      <c r="L159" s="1"/>
    </row>
  </sheetData>
  <mergeCells count="8">
    <mergeCell ref="A3:K3"/>
    <mergeCell ref="A2:K2"/>
    <mergeCell ref="H4:I4"/>
    <mergeCell ref="J4:K4"/>
    <mergeCell ref="A4:A5"/>
    <mergeCell ref="B4:C4"/>
    <mergeCell ref="D4:E4"/>
    <mergeCell ref="F4:G4"/>
  </mergeCell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6"/>
  <sheetViews>
    <sheetView zoomScale="90" zoomScaleNormal="90" workbookViewId="0" topLeftCell="A1"/>
  </sheetViews>
  <sheetFormatPr defaultColWidth="8.796875" defaultRowHeight="14.25"/>
  <cols>
    <col min="1" max="1" width="55" style="0" customWidth="1"/>
    <col min="2" max="2" width="10" style="0" customWidth="1"/>
    <col min="3" max="3" width="13.69921875" style="0" customWidth="1"/>
    <col min="4" max="4" width="10" style="0" customWidth="1"/>
    <col min="5" max="5" width="13.69921875" style="0" customWidth="1"/>
    <col min="6" max="6" width="10" style="0" customWidth="1"/>
    <col min="7" max="7" width="13.69921875" style="0" customWidth="1"/>
    <col min="8" max="8" width="10" style="0" customWidth="1"/>
    <col min="9" max="9" width="13.69921875" style="0" customWidth="1"/>
    <col min="10" max="10" width="10" style="0" customWidth="1"/>
    <col min="11" max="11" width="13.69921875" style="0" customWidth="1"/>
  </cols>
  <sheetData>
    <row r="1" spans="1:12" ht="15">
      <c r="A1" s="231"/>
      <c r="B1" s="155"/>
      <c r="C1" s="155"/>
      <c r="D1" s="155"/>
      <c r="E1" s="155"/>
      <c r="F1" s="1"/>
      <c r="G1" s="1"/>
      <c r="H1" s="7"/>
      <c r="I1" s="1"/>
      <c r="J1" s="1"/>
      <c r="K1" s="1"/>
      <c r="L1" s="1"/>
    </row>
    <row r="2" spans="1:12" ht="18.75">
      <c r="A2" s="849" t="s">
        <v>376</v>
      </c>
      <c r="B2" s="849"/>
      <c r="C2" s="849"/>
      <c r="D2" s="849"/>
      <c r="E2" s="849"/>
      <c r="F2" s="849"/>
      <c r="G2" s="849"/>
      <c r="H2" s="849"/>
      <c r="I2" s="849"/>
      <c r="J2" s="849"/>
      <c r="K2" s="849"/>
      <c r="L2" s="1"/>
    </row>
    <row r="3" spans="1:12" ht="17.25" customHeight="1">
      <c r="A3" s="798" t="s">
        <v>892</v>
      </c>
      <c r="B3" s="798"/>
      <c r="C3" s="798"/>
      <c r="D3" s="798"/>
      <c r="E3" s="798"/>
      <c r="F3" s="798"/>
      <c r="G3" s="798"/>
      <c r="H3" s="798"/>
      <c r="I3" s="798"/>
      <c r="J3" s="798"/>
      <c r="K3" s="798"/>
      <c r="L3" s="8"/>
    </row>
    <row r="4" spans="1:12" ht="15">
      <c r="A4" s="900" t="s">
        <v>6</v>
      </c>
      <c r="B4" s="785">
        <v>2012</v>
      </c>
      <c r="C4" s="884"/>
      <c r="D4" s="785">
        <v>2013</v>
      </c>
      <c r="E4" s="884"/>
      <c r="F4" s="785">
        <v>2014</v>
      </c>
      <c r="G4" s="884"/>
      <c r="H4" s="785">
        <v>2015</v>
      </c>
      <c r="I4" s="884"/>
      <c r="J4" s="785">
        <v>2016</v>
      </c>
      <c r="K4" s="884"/>
      <c r="L4" s="1"/>
    </row>
    <row r="5" spans="1:12" ht="48" thickBot="1">
      <c r="A5" s="902"/>
      <c r="B5" s="41" t="s">
        <v>394</v>
      </c>
      <c r="C5" s="41" t="s">
        <v>507</v>
      </c>
      <c r="D5" s="41" t="s">
        <v>394</v>
      </c>
      <c r="E5" s="41" t="s">
        <v>507</v>
      </c>
      <c r="F5" s="41" t="s">
        <v>394</v>
      </c>
      <c r="G5" s="222" t="s">
        <v>507</v>
      </c>
      <c r="H5" s="41" t="s">
        <v>394</v>
      </c>
      <c r="I5" s="321" t="s">
        <v>507</v>
      </c>
      <c r="J5" s="41" t="s">
        <v>394</v>
      </c>
      <c r="K5" s="222" t="s">
        <v>507</v>
      </c>
      <c r="L5" s="1"/>
    </row>
    <row r="6" spans="1:12" ht="21" customHeight="1">
      <c r="A6" s="177" t="s">
        <v>474</v>
      </c>
      <c r="B6" s="50"/>
      <c r="C6" s="50"/>
      <c r="D6" s="50"/>
      <c r="E6" s="50"/>
      <c r="F6" s="170"/>
      <c r="G6" s="247"/>
      <c r="H6" s="170"/>
      <c r="I6" s="325"/>
      <c r="J6" s="170"/>
      <c r="K6" s="326"/>
      <c r="L6" s="157"/>
    </row>
    <row r="7" spans="1:12" ht="15">
      <c r="A7" s="234" t="s">
        <v>458</v>
      </c>
      <c r="B7" s="160">
        <v>1577</v>
      </c>
      <c r="C7" s="242">
        <v>2648.3880000000004</v>
      </c>
      <c r="D7" s="160">
        <v>1538</v>
      </c>
      <c r="E7" s="327">
        <v>2704.579</v>
      </c>
      <c r="F7" s="160">
        <v>1642</v>
      </c>
      <c r="G7" s="242">
        <v>2947.588</v>
      </c>
      <c r="H7" s="160">
        <v>1764</v>
      </c>
      <c r="I7" s="447">
        <v>2866.862</v>
      </c>
      <c r="J7" s="160">
        <v>1550</v>
      </c>
      <c r="K7" s="448">
        <v>2841.923</v>
      </c>
      <c r="L7" s="159"/>
    </row>
    <row r="8" spans="1:12" ht="15">
      <c r="A8" s="235" t="s">
        <v>566</v>
      </c>
      <c r="B8" s="160">
        <v>19</v>
      </c>
      <c r="C8" s="242">
        <v>38.358999999999995</v>
      </c>
      <c r="D8" s="160">
        <v>23</v>
      </c>
      <c r="E8" s="327">
        <v>77.164</v>
      </c>
      <c r="F8" s="160">
        <v>27</v>
      </c>
      <c r="G8" s="242">
        <v>51.735</v>
      </c>
      <c r="H8" s="160">
        <v>51</v>
      </c>
      <c r="I8" s="447">
        <v>86.81800000000001</v>
      </c>
      <c r="J8" s="160">
        <v>62</v>
      </c>
      <c r="K8" s="448">
        <v>224.6</v>
      </c>
      <c r="L8" s="159"/>
    </row>
    <row r="9" spans="1:12" ht="15">
      <c r="A9" s="235" t="s">
        <v>567</v>
      </c>
      <c r="B9" s="160">
        <v>162</v>
      </c>
      <c r="C9" s="242">
        <v>801.93</v>
      </c>
      <c r="D9" s="160">
        <v>153</v>
      </c>
      <c r="E9" s="327">
        <v>668.81</v>
      </c>
      <c r="F9" s="160">
        <v>201</v>
      </c>
      <c r="G9" s="242">
        <v>1244.455</v>
      </c>
      <c r="H9" s="160">
        <v>199</v>
      </c>
      <c r="I9" s="447">
        <v>954.2369999999999</v>
      </c>
      <c r="J9" s="160">
        <v>150</v>
      </c>
      <c r="K9" s="448">
        <v>821.2</v>
      </c>
      <c r="L9" s="159"/>
    </row>
    <row r="10" spans="1:12" ht="15">
      <c r="A10" s="241" t="s">
        <v>568</v>
      </c>
      <c r="B10" s="160">
        <v>452</v>
      </c>
      <c r="C10" s="242">
        <v>798.857</v>
      </c>
      <c r="D10" s="160">
        <v>488</v>
      </c>
      <c r="E10" s="327">
        <v>934.067</v>
      </c>
      <c r="F10" s="160">
        <v>517</v>
      </c>
      <c r="G10" s="242">
        <v>667.649</v>
      </c>
      <c r="H10" s="160">
        <v>491</v>
      </c>
      <c r="I10" s="447">
        <v>818.3499999999999</v>
      </c>
      <c r="J10" s="160">
        <v>406</v>
      </c>
      <c r="K10" s="448">
        <v>574.9129999999999</v>
      </c>
      <c r="L10" s="159"/>
    </row>
    <row r="11" spans="1:12" ht="15">
      <c r="A11" s="235" t="s">
        <v>569</v>
      </c>
      <c r="B11" s="160">
        <v>286</v>
      </c>
      <c r="C11" s="242">
        <v>34.245</v>
      </c>
      <c r="D11" s="160">
        <v>296</v>
      </c>
      <c r="E11" s="327">
        <v>183.273</v>
      </c>
      <c r="F11" s="160">
        <v>267</v>
      </c>
      <c r="G11" s="242">
        <v>44.785</v>
      </c>
      <c r="H11" s="160">
        <v>274</v>
      </c>
      <c r="I11" s="447">
        <v>48.93299999999999</v>
      </c>
      <c r="J11" s="160">
        <v>224</v>
      </c>
      <c r="K11" s="448">
        <v>101.12800000000001</v>
      </c>
      <c r="L11" s="159"/>
    </row>
    <row r="12" spans="1:12" ht="15">
      <c r="A12" s="235" t="s">
        <v>570</v>
      </c>
      <c r="B12" s="160">
        <v>328</v>
      </c>
      <c r="C12" s="242">
        <v>584.7769999999999</v>
      </c>
      <c r="D12" s="160">
        <v>281</v>
      </c>
      <c r="E12" s="327">
        <v>594.961</v>
      </c>
      <c r="F12" s="160">
        <v>356</v>
      </c>
      <c r="G12" s="242">
        <v>629.117</v>
      </c>
      <c r="H12" s="160">
        <v>435</v>
      </c>
      <c r="I12" s="447">
        <v>561.818</v>
      </c>
      <c r="J12" s="160">
        <v>371</v>
      </c>
      <c r="K12" s="448">
        <v>869.507</v>
      </c>
      <c r="L12" s="159"/>
    </row>
    <row r="13" spans="1:12" ht="45">
      <c r="A13" s="236" t="s">
        <v>502</v>
      </c>
      <c r="B13" s="160">
        <v>111</v>
      </c>
      <c r="C13" s="242">
        <v>346.52500000000003</v>
      </c>
      <c r="D13" s="160">
        <v>105</v>
      </c>
      <c r="E13" s="327">
        <v>205.009</v>
      </c>
      <c r="F13" s="160">
        <v>100</v>
      </c>
      <c r="G13" s="242">
        <v>270.564</v>
      </c>
      <c r="H13" s="160">
        <v>174</v>
      </c>
      <c r="I13" s="447">
        <v>366.3500000000001</v>
      </c>
      <c r="J13" s="160">
        <v>168</v>
      </c>
      <c r="K13" s="448">
        <v>222.7</v>
      </c>
      <c r="L13" s="159"/>
    </row>
    <row r="14" spans="1:12" ht="15">
      <c r="A14" s="235" t="s">
        <v>571</v>
      </c>
      <c r="B14" s="160">
        <v>219</v>
      </c>
      <c r="C14" s="242">
        <v>43.695</v>
      </c>
      <c r="D14" s="160">
        <v>192</v>
      </c>
      <c r="E14" s="327">
        <v>41.295</v>
      </c>
      <c r="F14" s="160">
        <v>174</v>
      </c>
      <c r="G14" s="242">
        <v>39.283</v>
      </c>
      <c r="H14" s="160">
        <v>140</v>
      </c>
      <c r="I14" s="447">
        <v>30.4</v>
      </c>
      <c r="J14" s="160">
        <v>169</v>
      </c>
      <c r="K14" s="448">
        <v>27.8</v>
      </c>
      <c r="L14" s="159"/>
    </row>
    <row r="15" spans="1:12" ht="20.25" customHeight="1">
      <c r="A15" s="375" t="s">
        <v>475</v>
      </c>
      <c r="B15" s="318"/>
      <c r="C15" s="376"/>
      <c r="D15" s="318"/>
      <c r="E15" s="328"/>
      <c r="F15" s="318"/>
      <c r="G15" s="243"/>
      <c r="H15" s="318"/>
      <c r="I15" s="328"/>
      <c r="J15" s="318"/>
      <c r="K15" s="243"/>
      <c r="L15" s="5"/>
    </row>
    <row r="16" spans="1:12" ht="15">
      <c r="A16" s="377" t="s">
        <v>458</v>
      </c>
      <c r="B16" s="318">
        <v>88</v>
      </c>
      <c r="C16" s="376">
        <v>200.994</v>
      </c>
      <c r="D16" s="318">
        <f>SUM(D17:D23)</f>
        <v>101</v>
      </c>
      <c r="E16" s="328">
        <v>215.869</v>
      </c>
      <c r="F16" s="318">
        <f>SUM(F17:F23)</f>
        <v>93</v>
      </c>
      <c r="G16" s="243">
        <v>273.24</v>
      </c>
      <c r="H16" s="318">
        <v>118</v>
      </c>
      <c r="I16" s="243">
        <v>444.345</v>
      </c>
      <c r="J16" s="449">
        <v>128</v>
      </c>
      <c r="K16" s="243">
        <v>289.351</v>
      </c>
      <c r="L16" s="5"/>
    </row>
    <row r="17" spans="1:12" ht="15">
      <c r="A17" s="378" t="s">
        <v>566</v>
      </c>
      <c r="B17" s="318">
        <v>0</v>
      </c>
      <c r="C17" s="450">
        <v>0</v>
      </c>
      <c r="D17" s="318">
        <v>2</v>
      </c>
      <c r="E17" s="328">
        <v>3.124</v>
      </c>
      <c r="F17" s="318">
        <v>1</v>
      </c>
      <c r="G17" s="243">
        <v>11.145</v>
      </c>
      <c r="H17" s="318">
        <v>7</v>
      </c>
      <c r="I17" s="243">
        <v>18.435</v>
      </c>
      <c r="J17" s="449">
        <v>2</v>
      </c>
      <c r="K17" s="243">
        <v>11.817</v>
      </c>
      <c r="L17" s="5"/>
    </row>
    <row r="18" spans="1:12" ht="15">
      <c r="A18" s="378" t="s">
        <v>567</v>
      </c>
      <c r="B18" s="318">
        <v>19</v>
      </c>
      <c r="C18" s="376">
        <v>79.37</v>
      </c>
      <c r="D18" s="318">
        <v>15</v>
      </c>
      <c r="E18" s="328">
        <v>60.614</v>
      </c>
      <c r="F18" s="318">
        <v>24</v>
      </c>
      <c r="G18" s="243">
        <v>176.016</v>
      </c>
      <c r="H18" s="318">
        <v>28</v>
      </c>
      <c r="I18" s="243">
        <v>83.018</v>
      </c>
      <c r="J18" s="449">
        <v>16</v>
      </c>
      <c r="K18" s="243">
        <v>128.479</v>
      </c>
      <c r="L18" s="5"/>
    </row>
    <row r="19" spans="1:12" ht="15">
      <c r="A19" s="378" t="s">
        <v>568</v>
      </c>
      <c r="B19" s="318">
        <v>18</v>
      </c>
      <c r="C19" s="376">
        <v>29.008</v>
      </c>
      <c r="D19" s="318">
        <v>36</v>
      </c>
      <c r="E19" s="328">
        <v>62.91</v>
      </c>
      <c r="F19" s="318">
        <v>31</v>
      </c>
      <c r="G19" s="243">
        <v>31.122</v>
      </c>
      <c r="H19" s="318">
        <v>38</v>
      </c>
      <c r="I19" s="243">
        <v>221.267</v>
      </c>
      <c r="J19" s="449">
        <v>35</v>
      </c>
      <c r="K19" s="243">
        <v>69.448</v>
      </c>
      <c r="L19" s="5"/>
    </row>
    <row r="20" spans="1:12" ht="15">
      <c r="A20" s="378" t="s">
        <v>569</v>
      </c>
      <c r="B20" s="318">
        <v>13</v>
      </c>
      <c r="C20" s="376">
        <v>0.329</v>
      </c>
      <c r="D20" s="318">
        <v>7</v>
      </c>
      <c r="E20" s="328">
        <v>14.097</v>
      </c>
      <c r="F20" s="318">
        <v>5</v>
      </c>
      <c r="G20" s="243">
        <v>0.14</v>
      </c>
      <c r="H20" s="318">
        <v>3</v>
      </c>
      <c r="I20" s="243">
        <v>3.612</v>
      </c>
      <c r="J20" s="449">
        <v>7</v>
      </c>
      <c r="K20" s="243">
        <v>3.586</v>
      </c>
      <c r="L20" s="5"/>
    </row>
    <row r="21" spans="1:12" ht="15">
      <c r="A21" s="378" t="s">
        <v>570</v>
      </c>
      <c r="B21" s="318">
        <v>16</v>
      </c>
      <c r="C21" s="376">
        <v>59.12</v>
      </c>
      <c r="D21" s="318">
        <v>19</v>
      </c>
      <c r="E21" s="328">
        <v>51.183</v>
      </c>
      <c r="F21" s="318">
        <v>12</v>
      </c>
      <c r="G21" s="243">
        <v>24.938</v>
      </c>
      <c r="H21" s="318">
        <v>22</v>
      </c>
      <c r="I21" s="243">
        <v>78.921</v>
      </c>
      <c r="J21" s="449">
        <v>45</v>
      </c>
      <c r="K21" s="243">
        <v>66.845</v>
      </c>
      <c r="L21" s="5"/>
    </row>
    <row r="22" spans="1:12" ht="45">
      <c r="A22" s="379" t="s">
        <v>502</v>
      </c>
      <c r="B22" s="318">
        <v>11</v>
      </c>
      <c r="C22" s="376">
        <v>32.55</v>
      </c>
      <c r="D22" s="318">
        <v>10</v>
      </c>
      <c r="E22" s="328">
        <v>20.586</v>
      </c>
      <c r="F22" s="318">
        <v>12</v>
      </c>
      <c r="G22" s="243">
        <v>29.05</v>
      </c>
      <c r="H22" s="318">
        <v>12</v>
      </c>
      <c r="I22" s="243">
        <v>38.469</v>
      </c>
      <c r="J22" s="449">
        <v>6</v>
      </c>
      <c r="K22" s="243">
        <v>8.318</v>
      </c>
      <c r="L22" s="5"/>
    </row>
    <row r="23" spans="1:12" ht="15">
      <c r="A23" s="378" t="s">
        <v>571</v>
      </c>
      <c r="B23" s="318">
        <v>11</v>
      </c>
      <c r="C23" s="376">
        <v>0.617</v>
      </c>
      <c r="D23" s="318">
        <v>12</v>
      </c>
      <c r="E23" s="328">
        <v>3.355</v>
      </c>
      <c r="F23" s="318">
        <v>8</v>
      </c>
      <c r="G23" s="243">
        <v>0.829</v>
      </c>
      <c r="H23" s="318">
        <v>8</v>
      </c>
      <c r="I23" s="243">
        <v>0.623</v>
      </c>
      <c r="J23" s="449">
        <v>17</v>
      </c>
      <c r="K23" s="243">
        <v>0.858</v>
      </c>
      <c r="L23" s="5"/>
    </row>
    <row r="24" spans="1:12" ht="21" customHeight="1">
      <c r="A24" s="375" t="s">
        <v>476</v>
      </c>
      <c r="B24" s="318"/>
      <c r="C24" s="376"/>
      <c r="D24" s="318"/>
      <c r="E24" s="328"/>
      <c r="F24" s="318"/>
      <c r="G24" s="243"/>
      <c r="H24" s="318"/>
      <c r="I24" s="243"/>
      <c r="J24" s="318"/>
      <c r="K24" s="243"/>
      <c r="L24" s="5"/>
    </row>
    <row r="25" spans="1:12" ht="15">
      <c r="A25" s="377" t="s">
        <v>458</v>
      </c>
      <c r="B25" s="318">
        <v>104</v>
      </c>
      <c r="C25" s="376">
        <v>283.64</v>
      </c>
      <c r="D25" s="318">
        <f>SUM(D26:D32)</f>
        <v>143</v>
      </c>
      <c r="E25" s="328">
        <v>316.196</v>
      </c>
      <c r="F25" s="318">
        <f>SUM(F26:F32)</f>
        <v>140</v>
      </c>
      <c r="G25" s="243">
        <v>199.329</v>
      </c>
      <c r="H25" s="318">
        <v>130</v>
      </c>
      <c r="I25" s="243">
        <v>138.899</v>
      </c>
      <c r="J25" s="449">
        <v>137</v>
      </c>
      <c r="K25" s="243">
        <v>344.911</v>
      </c>
      <c r="L25" s="5"/>
    </row>
    <row r="26" spans="1:12" ht="15">
      <c r="A26" s="378" t="s">
        <v>566</v>
      </c>
      <c r="B26" s="318">
        <v>0</v>
      </c>
      <c r="C26" s="450">
        <v>0</v>
      </c>
      <c r="D26" s="318">
        <v>2</v>
      </c>
      <c r="E26" s="328">
        <v>8.252</v>
      </c>
      <c r="F26" s="318">
        <v>1</v>
      </c>
      <c r="G26" s="243">
        <v>1.561</v>
      </c>
      <c r="H26" s="318">
        <v>2</v>
      </c>
      <c r="I26" s="243">
        <v>3.748</v>
      </c>
      <c r="J26" s="449">
        <v>4</v>
      </c>
      <c r="K26" s="243">
        <v>4.303</v>
      </c>
      <c r="L26" s="5"/>
    </row>
    <row r="27" spans="1:12" ht="15">
      <c r="A27" s="378" t="s">
        <v>567</v>
      </c>
      <c r="B27" s="318">
        <v>5</v>
      </c>
      <c r="C27" s="376">
        <v>19.703</v>
      </c>
      <c r="D27" s="318">
        <v>6</v>
      </c>
      <c r="E27" s="328">
        <v>23.986</v>
      </c>
      <c r="F27" s="318">
        <v>10</v>
      </c>
      <c r="G27" s="243">
        <v>33.116</v>
      </c>
      <c r="H27" s="318">
        <v>12</v>
      </c>
      <c r="I27" s="243">
        <v>24.977</v>
      </c>
      <c r="J27" s="449">
        <v>12</v>
      </c>
      <c r="K27" s="243">
        <v>29.363</v>
      </c>
      <c r="L27" s="5"/>
    </row>
    <row r="28" spans="1:12" ht="15">
      <c r="A28" s="378" t="s">
        <v>568</v>
      </c>
      <c r="B28" s="318">
        <v>35</v>
      </c>
      <c r="C28" s="376">
        <v>151.684</v>
      </c>
      <c r="D28" s="318">
        <v>19</v>
      </c>
      <c r="E28" s="328">
        <v>122.617</v>
      </c>
      <c r="F28" s="318">
        <v>49</v>
      </c>
      <c r="G28" s="243">
        <v>88.653</v>
      </c>
      <c r="H28" s="318">
        <v>20</v>
      </c>
      <c r="I28" s="243">
        <v>21.711</v>
      </c>
      <c r="J28" s="449">
        <v>25</v>
      </c>
      <c r="K28" s="243">
        <v>31.437</v>
      </c>
      <c r="L28" s="5"/>
    </row>
    <row r="29" spans="1:12" ht="15">
      <c r="A29" s="378" t="s">
        <v>569</v>
      </c>
      <c r="B29" s="318">
        <v>13</v>
      </c>
      <c r="C29" s="376">
        <v>1.704</v>
      </c>
      <c r="D29" s="318">
        <v>59</v>
      </c>
      <c r="E29" s="328">
        <v>1.342</v>
      </c>
      <c r="F29" s="318">
        <v>35</v>
      </c>
      <c r="G29" s="243">
        <v>4.864</v>
      </c>
      <c r="H29" s="318">
        <v>55</v>
      </c>
      <c r="I29" s="243">
        <v>3.252</v>
      </c>
      <c r="J29" s="449">
        <v>38</v>
      </c>
      <c r="K29" s="243">
        <v>6.11</v>
      </c>
      <c r="L29" s="5"/>
    </row>
    <row r="30" spans="1:12" ht="15">
      <c r="A30" s="378" t="s">
        <v>570</v>
      </c>
      <c r="B30" s="318">
        <v>31</v>
      </c>
      <c r="C30" s="376">
        <v>78.803</v>
      </c>
      <c r="D30" s="318">
        <v>33</v>
      </c>
      <c r="E30" s="328">
        <v>151.61</v>
      </c>
      <c r="F30" s="318">
        <v>34</v>
      </c>
      <c r="G30" s="243">
        <v>26.111</v>
      </c>
      <c r="H30" s="318">
        <v>33</v>
      </c>
      <c r="I30" s="243">
        <v>70.497</v>
      </c>
      <c r="J30" s="449">
        <v>33</v>
      </c>
      <c r="K30" s="243">
        <v>230.451</v>
      </c>
      <c r="L30" s="5"/>
    </row>
    <row r="31" spans="1:12" ht="45">
      <c r="A31" s="379" t="s">
        <v>502</v>
      </c>
      <c r="B31" s="318">
        <v>10</v>
      </c>
      <c r="C31" s="376">
        <v>30.404</v>
      </c>
      <c r="D31" s="318">
        <v>11</v>
      </c>
      <c r="E31" s="328">
        <v>7.903</v>
      </c>
      <c r="F31" s="318">
        <v>11</v>
      </c>
      <c r="G31" s="243">
        <v>45.024</v>
      </c>
      <c r="H31" s="318">
        <v>8</v>
      </c>
      <c r="I31" s="243">
        <v>14.714</v>
      </c>
      <c r="J31" s="449">
        <v>23</v>
      </c>
      <c r="K31" s="243">
        <v>41.493</v>
      </c>
      <c r="L31" s="5"/>
    </row>
    <row r="32" spans="1:12" ht="15">
      <c r="A32" s="378" t="s">
        <v>571</v>
      </c>
      <c r="B32" s="318">
        <v>10</v>
      </c>
      <c r="C32" s="376">
        <v>1.342</v>
      </c>
      <c r="D32" s="318">
        <v>13</v>
      </c>
      <c r="E32" s="328">
        <v>0.486</v>
      </c>
      <c r="F32" s="318" t="s">
        <v>421</v>
      </c>
      <c r="G32" s="243" t="s">
        <v>421</v>
      </c>
      <c r="H32" s="318">
        <v>0</v>
      </c>
      <c r="I32" s="243" t="s">
        <v>421</v>
      </c>
      <c r="J32" s="449">
        <v>2</v>
      </c>
      <c r="K32" s="243">
        <v>1.754</v>
      </c>
      <c r="L32" s="5"/>
    </row>
    <row r="33" spans="1:12" ht="21" customHeight="1">
      <c r="A33" s="375" t="s">
        <v>477</v>
      </c>
      <c r="B33" s="318"/>
      <c r="C33" s="376"/>
      <c r="D33" s="318"/>
      <c r="E33" s="328"/>
      <c r="F33" s="318"/>
      <c r="G33" s="243"/>
      <c r="H33" s="318"/>
      <c r="I33" s="243"/>
      <c r="J33" s="318"/>
      <c r="K33" s="243"/>
      <c r="L33" s="5"/>
    </row>
    <row r="34" spans="1:12" ht="15">
      <c r="A34" s="377" t="s">
        <v>458</v>
      </c>
      <c r="B34" s="318">
        <v>57</v>
      </c>
      <c r="C34" s="376">
        <v>47.285000000000004</v>
      </c>
      <c r="D34" s="318">
        <f>SUM(D35:D41)</f>
        <v>36</v>
      </c>
      <c r="E34" s="328">
        <v>32.289</v>
      </c>
      <c r="F34" s="318">
        <f>SUM(F35:F41)</f>
        <v>47</v>
      </c>
      <c r="G34" s="243">
        <v>47.487</v>
      </c>
      <c r="H34" s="318">
        <v>58</v>
      </c>
      <c r="I34" s="243">
        <v>39.368</v>
      </c>
      <c r="J34" s="449">
        <v>44</v>
      </c>
      <c r="K34" s="243">
        <v>42.381</v>
      </c>
      <c r="L34" s="5"/>
    </row>
    <row r="35" spans="1:12" ht="15">
      <c r="A35" s="378" t="s">
        <v>566</v>
      </c>
      <c r="B35" s="318">
        <v>0</v>
      </c>
      <c r="C35" s="450">
        <v>0</v>
      </c>
      <c r="D35" s="318" t="s">
        <v>421</v>
      </c>
      <c r="E35" s="328" t="s">
        <v>421</v>
      </c>
      <c r="F35" s="318" t="s">
        <v>421</v>
      </c>
      <c r="G35" s="243" t="s">
        <v>421</v>
      </c>
      <c r="H35" s="318">
        <v>0</v>
      </c>
      <c r="I35" s="318">
        <v>0</v>
      </c>
      <c r="J35" s="449" t="s">
        <v>421</v>
      </c>
      <c r="K35" s="243" t="s">
        <v>421</v>
      </c>
      <c r="L35" s="5"/>
    </row>
    <row r="36" spans="1:12" ht="15">
      <c r="A36" s="378" t="s">
        <v>567</v>
      </c>
      <c r="B36" s="318">
        <v>3</v>
      </c>
      <c r="C36" s="376">
        <v>4.276</v>
      </c>
      <c r="D36" s="318">
        <v>4</v>
      </c>
      <c r="E36" s="328">
        <v>3.583</v>
      </c>
      <c r="F36" s="318">
        <v>3</v>
      </c>
      <c r="G36" s="243">
        <v>3.095</v>
      </c>
      <c r="H36" s="318">
        <v>1</v>
      </c>
      <c r="I36" s="243">
        <v>0.448</v>
      </c>
      <c r="J36" s="449">
        <v>3</v>
      </c>
      <c r="K36" s="243">
        <v>7.609</v>
      </c>
      <c r="L36" s="5"/>
    </row>
    <row r="37" spans="1:12" ht="15">
      <c r="A37" s="378" t="s">
        <v>568</v>
      </c>
      <c r="B37" s="318">
        <v>15</v>
      </c>
      <c r="C37" s="376">
        <v>16.892</v>
      </c>
      <c r="D37" s="318">
        <v>13</v>
      </c>
      <c r="E37" s="328">
        <v>9.774</v>
      </c>
      <c r="F37" s="318">
        <v>15</v>
      </c>
      <c r="G37" s="243">
        <v>17.287</v>
      </c>
      <c r="H37" s="318">
        <v>18</v>
      </c>
      <c r="I37" s="243">
        <v>13.483</v>
      </c>
      <c r="J37" s="449">
        <v>16</v>
      </c>
      <c r="K37" s="243">
        <v>11.174</v>
      </c>
      <c r="L37" s="5"/>
    </row>
    <row r="38" spans="1:12" ht="15">
      <c r="A38" s="378" t="s">
        <v>569</v>
      </c>
      <c r="B38" s="318">
        <v>20</v>
      </c>
      <c r="C38" s="376">
        <v>1.102</v>
      </c>
      <c r="D38" s="318">
        <v>6</v>
      </c>
      <c r="E38" s="328">
        <v>0.339</v>
      </c>
      <c r="F38" s="318">
        <v>11</v>
      </c>
      <c r="G38" s="243">
        <v>0.342</v>
      </c>
      <c r="H38" s="318">
        <v>10</v>
      </c>
      <c r="I38" s="243">
        <v>2.331</v>
      </c>
      <c r="J38" s="449">
        <v>7</v>
      </c>
      <c r="K38" s="243">
        <v>0.325</v>
      </c>
      <c r="L38" s="5"/>
    </row>
    <row r="39" spans="1:12" ht="15">
      <c r="A39" s="378" t="s">
        <v>570</v>
      </c>
      <c r="B39" s="318">
        <v>10</v>
      </c>
      <c r="C39" s="376">
        <v>8.691</v>
      </c>
      <c r="D39" s="318">
        <v>11</v>
      </c>
      <c r="E39" s="328">
        <v>17.803</v>
      </c>
      <c r="F39" s="318">
        <v>13</v>
      </c>
      <c r="G39" s="243">
        <v>25.429</v>
      </c>
      <c r="H39" s="318">
        <v>20</v>
      </c>
      <c r="I39" s="243">
        <v>20.136</v>
      </c>
      <c r="J39" s="449">
        <v>12</v>
      </c>
      <c r="K39" s="243">
        <v>22.109</v>
      </c>
      <c r="L39" s="5"/>
    </row>
    <row r="40" spans="1:12" ht="45">
      <c r="A40" s="379" t="s">
        <v>502</v>
      </c>
      <c r="B40" s="318">
        <v>4</v>
      </c>
      <c r="C40" s="376">
        <v>13.932</v>
      </c>
      <c r="D40" s="318" t="s">
        <v>421</v>
      </c>
      <c r="E40" s="328" t="s">
        <v>421</v>
      </c>
      <c r="F40" s="318">
        <v>1</v>
      </c>
      <c r="G40" s="243">
        <v>0.812</v>
      </c>
      <c r="H40" s="318">
        <v>3</v>
      </c>
      <c r="I40" s="243">
        <v>2.693</v>
      </c>
      <c r="J40" s="449">
        <v>1</v>
      </c>
      <c r="K40" s="243">
        <v>0.605</v>
      </c>
      <c r="L40" s="5"/>
    </row>
    <row r="41" spans="1:12" ht="15">
      <c r="A41" s="378" t="s">
        <v>571</v>
      </c>
      <c r="B41" s="318">
        <v>5</v>
      </c>
      <c r="C41" s="376">
        <v>2.392</v>
      </c>
      <c r="D41" s="318">
        <v>2</v>
      </c>
      <c r="E41" s="328">
        <v>0.79</v>
      </c>
      <c r="F41" s="318">
        <v>4</v>
      </c>
      <c r="G41" s="243">
        <v>0.522</v>
      </c>
      <c r="H41" s="318">
        <v>6</v>
      </c>
      <c r="I41" s="243">
        <v>0.277</v>
      </c>
      <c r="J41" s="449">
        <v>5</v>
      </c>
      <c r="K41" s="243">
        <v>0.559</v>
      </c>
      <c r="L41" s="5"/>
    </row>
    <row r="42" spans="1:12" ht="21" customHeight="1">
      <c r="A42" s="233" t="s">
        <v>478</v>
      </c>
      <c r="B42" s="318"/>
      <c r="C42" s="376"/>
      <c r="D42" s="318"/>
      <c r="E42" s="328"/>
      <c r="F42" s="318"/>
      <c r="G42" s="243"/>
      <c r="H42" s="318"/>
      <c r="I42" s="243"/>
      <c r="J42" s="318"/>
      <c r="K42" s="243"/>
      <c r="L42" s="5"/>
    </row>
    <row r="43" spans="1:12" ht="15">
      <c r="A43" s="234" t="s">
        <v>458</v>
      </c>
      <c r="B43" s="171">
        <v>79</v>
      </c>
      <c r="C43" s="248">
        <v>127.955</v>
      </c>
      <c r="D43" s="171">
        <f>SUM(D44:D50)</f>
        <v>122</v>
      </c>
      <c r="E43" s="327">
        <v>108.832</v>
      </c>
      <c r="F43" s="171">
        <f>SUM(F44:F50)</f>
        <v>115</v>
      </c>
      <c r="G43" s="242">
        <v>126.815</v>
      </c>
      <c r="H43" s="171">
        <v>88</v>
      </c>
      <c r="I43" s="242">
        <v>136.238</v>
      </c>
      <c r="J43" s="451">
        <v>92</v>
      </c>
      <c r="K43" s="242">
        <v>155.603</v>
      </c>
      <c r="L43" s="5"/>
    </row>
    <row r="44" spans="1:12" ht="15">
      <c r="A44" s="235" t="s">
        <v>566</v>
      </c>
      <c r="B44" s="171">
        <v>2</v>
      </c>
      <c r="C44" s="248">
        <v>2.197</v>
      </c>
      <c r="D44" s="171" t="s">
        <v>421</v>
      </c>
      <c r="E44" s="327" t="s">
        <v>421</v>
      </c>
      <c r="F44" s="171" t="s">
        <v>421</v>
      </c>
      <c r="G44" s="242" t="s">
        <v>421</v>
      </c>
      <c r="H44" s="171">
        <v>0</v>
      </c>
      <c r="I44" s="171">
        <v>0</v>
      </c>
      <c r="J44" s="451">
        <v>5</v>
      </c>
      <c r="K44" s="242">
        <v>20.108</v>
      </c>
      <c r="L44" s="5"/>
    </row>
    <row r="45" spans="1:12" ht="15">
      <c r="A45" s="235" t="s">
        <v>567</v>
      </c>
      <c r="B45" s="171">
        <v>12</v>
      </c>
      <c r="C45" s="248">
        <v>12.127</v>
      </c>
      <c r="D45" s="171">
        <v>11</v>
      </c>
      <c r="E45" s="327">
        <v>10.37</v>
      </c>
      <c r="F45" s="171">
        <v>8</v>
      </c>
      <c r="G45" s="242">
        <v>11.873</v>
      </c>
      <c r="H45" s="171">
        <v>9</v>
      </c>
      <c r="I45" s="242">
        <v>64.809</v>
      </c>
      <c r="J45" s="451">
        <v>10</v>
      </c>
      <c r="K45" s="242">
        <v>30.39</v>
      </c>
      <c r="L45" s="5"/>
    </row>
    <row r="46" spans="1:12" ht="15">
      <c r="A46" s="235" t="s">
        <v>568</v>
      </c>
      <c r="B46" s="171">
        <v>23</v>
      </c>
      <c r="C46" s="248">
        <v>52.76</v>
      </c>
      <c r="D46" s="171">
        <v>48</v>
      </c>
      <c r="E46" s="327">
        <v>34.705</v>
      </c>
      <c r="F46" s="171">
        <v>54</v>
      </c>
      <c r="G46" s="242">
        <v>44.022</v>
      </c>
      <c r="H46" s="171">
        <v>25</v>
      </c>
      <c r="I46" s="242">
        <v>9.008</v>
      </c>
      <c r="J46" s="451">
        <v>11</v>
      </c>
      <c r="K46" s="242">
        <v>6.567</v>
      </c>
      <c r="L46" s="5"/>
    </row>
    <row r="47" spans="1:12" ht="15">
      <c r="A47" s="235" t="s">
        <v>569</v>
      </c>
      <c r="B47" s="171">
        <v>7</v>
      </c>
      <c r="C47" s="248">
        <v>1.993</v>
      </c>
      <c r="D47" s="171">
        <v>19</v>
      </c>
      <c r="E47" s="327">
        <v>3.012</v>
      </c>
      <c r="F47" s="171">
        <v>6</v>
      </c>
      <c r="G47" s="242">
        <v>1.91</v>
      </c>
      <c r="H47" s="171">
        <v>10</v>
      </c>
      <c r="I47" s="242">
        <v>0.365</v>
      </c>
      <c r="J47" s="451">
        <v>6</v>
      </c>
      <c r="K47" s="242">
        <v>0.291</v>
      </c>
      <c r="L47" s="5"/>
    </row>
    <row r="48" spans="1:12" ht="15">
      <c r="A48" s="235" t="s">
        <v>570</v>
      </c>
      <c r="B48" s="171">
        <v>15</v>
      </c>
      <c r="C48" s="248">
        <v>48.179</v>
      </c>
      <c r="D48" s="171">
        <v>24</v>
      </c>
      <c r="E48" s="327">
        <v>39.738</v>
      </c>
      <c r="F48" s="171">
        <v>27</v>
      </c>
      <c r="G48" s="242">
        <v>64.374</v>
      </c>
      <c r="H48" s="171">
        <v>20</v>
      </c>
      <c r="I48" s="242">
        <v>53.878</v>
      </c>
      <c r="J48" s="451">
        <v>31</v>
      </c>
      <c r="K48" s="242">
        <v>69.59</v>
      </c>
      <c r="L48" s="5"/>
    </row>
    <row r="49" spans="1:12" ht="45">
      <c r="A49" s="213" t="s">
        <v>502</v>
      </c>
      <c r="B49" s="171">
        <v>4</v>
      </c>
      <c r="C49" s="248">
        <v>8.407</v>
      </c>
      <c r="D49" s="171">
        <v>4</v>
      </c>
      <c r="E49" s="327">
        <v>18.548</v>
      </c>
      <c r="F49" s="171">
        <v>2</v>
      </c>
      <c r="G49" s="242">
        <v>2.958</v>
      </c>
      <c r="H49" s="171">
        <v>3</v>
      </c>
      <c r="I49" s="242">
        <v>6.019</v>
      </c>
      <c r="J49" s="451">
        <v>11</v>
      </c>
      <c r="K49" s="242">
        <v>27.263</v>
      </c>
      <c r="L49" s="5"/>
    </row>
    <row r="50" spans="1:12" ht="15">
      <c r="A50" s="235" t="s">
        <v>571</v>
      </c>
      <c r="B50" s="171">
        <v>16</v>
      </c>
      <c r="C50" s="248">
        <v>2.292</v>
      </c>
      <c r="D50" s="171">
        <v>16</v>
      </c>
      <c r="E50" s="327">
        <v>2.459</v>
      </c>
      <c r="F50" s="171">
        <v>18</v>
      </c>
      <c r="G50" s="242">
        <v>1.678</v>
      </c>
      <c r="H50" s="171">
        <v>21</v>
      </c>
      <c r="I50" s="242">
        <v>2.159</v>
      </c>
      <c r="J50" s="451">
        <v>18</v>
      </c>
      <c r="K50" s="242">
        <v>1.394</v>
      </c>
      <c r="L50" s="5"/>
    </row>
    <row r="51" spans="1:12" ht="21" customHeight="1">
      <c r="A51" s="375" t="s">
        <v>479</v>
      </c>
      <c r="B51" s="318"/>
      <c r="C51" s="376"/>
      <c r="D51" s="318"/>
      <c r="E51" s="328"/>
      <c r="F51" s="318"/>
      <c r="G51" s="243"/>
      <c r="H51" s="318"/>
      <c r="I51" s="243"/>
      <c r="J51" s="318"/>
      <c r="K51" s="243"/>
      <c r="L51" s="5"/>
    </row>
    <row r="52" spans="1:12" ht="15">
      <c r="A52" s="377" t="s">
        <v>458</v>
      </c>
      <c r="B52" s="318">
        <v>39</v>
      </c>
      <c r="C52" s="376">
        <v>25.836</v>
      </c>
      <c r="D52" s="318">
        <f>SUM(D53:D59)</f>
        <v>36</v>
      </c>
      <c r="E52" s="328">
        <v>23.87</v>
      </c>
      <c r="F52" s="318">
        <f>SUM(F53:F59)</f>
        <v>31</v>
      </c>
      <c r="G52" s="243">
        <v>43.302</v>
      </c>
      <c r="H52" s="318">
        <v>32</v>
      </c>
      <c r="I52" s="243">
        <v>27.351</v>
      </c>
      <c r="J52" s="449">
        <v>36</v>
      </c>
      <c r="K52" s="243">
        <v>20.751</v>
      </c>
      <c r="L52" s="5"/>
    </row>
    <row r="53" spans="1:12" ht="15">
      <c r="A53" s="378" t="s">
        <v>566</v>
      </c>
      <c r="B53" s="318">
        <v>0</v>
      </c>
      <c r="C53" s="450">
        <v>0</v>
      </c>
      <c r="D53" s="318" t="s">
        <v>421</v>
      </c>
      <c r="E53" s="328" t="s">
        <v>421</v>
      </c>
      <c r="F53" s="318" t="s">
        <v>421</v>
      </c>
      <c r="G53" s="243" t="s">
        <v>421</v>
      </c>
      <c r="H53" s="318">
        <v>0</v>
      </c>
      <c r="I53" s="318">
        <v>0</v>
      </c>
      <c r="J53" s="318">
        <v>0</v>
      </c>
      <c r="K53" s="243" t="s">
        <v>421</v>
      </c>
      <c r="L53" s="5"/>
    </row>
    <row r="54" spans="1:12" ht="15">
      <c r="A54" s="378" t="s">
        <v>567</v>
      </c>
      <c r="B54" s="318">
        <v>1</v>
      </c>
      <c r="C54" s="376">
        <v>0.054</v>
      </c>
      <c r="D54" s="318" t="s">
        <v>421</v>
      </c>
      <c r="E54" s="328" t="s">
        <v>421</v>
      </c>
      <c r="F54" s="318">
        <v>3</v>
      </c>
      <c r="G54" s="243">
        <v>1.785</v>
      </c>
      <c r="H54" s="318">
        <v>3</v>
      </c>
      <c r="I54" s="243">
        <v>1.502</v>
      </c>
      <c r="J54" s="449">
        <v>2</v>
      </c>
      <c r="K54" s="243">
        <v>2.539</v>
      </c>
      <c r="L54" s="5"/>
    </row>
    <row r="55" spans="1:12" ht="15">
      <c r="A55" s="378" t="s">
        <v>568</v>
      </c>
      <c r="B55" s="318">
        <v>13</v>
      </c>
      <c r="C55" s="376">
        <v>10.077</v>
      </c>
      <c r="D55" s="318">
        <v>7</v>
      </c>
      <c r="E55" s="328">
        <v>4.493</v>
      </c>
      <c r="F55" s="318">
        <v>8</v>
      </c>
      <c r="G55" s="243">
        <v>2.89</v>
      </c>
      <c r="H55" s="318">
        <v>10</v>
      </c>
      <c r="I55" s="243">
        <v>8.132</v>
      </c>
      <c r="J55" s="449">
        <v>11</v>
      </c>
      <c r="K55" s="243">
        <v>7.29</v>
      </c>
      <c r="L55" s="5"/>
    </row>
    <row r="56" spans="1:12" ht="15">
      <c r="A56" s="378" t="s">
        <v>569</v>
      </c>
      <c r="B56" s="318">
        <v>10</v>
      </c>
      <c r="C56" s="376">
        <v>0.303</v>
      </c>
      <c r="D56" s="318">
        <v>16</v>
      </c>
      <c r="E56" s="328">
        <v>1.01</v>
      </c>
      <c r="F56" s="318">
        <v>4</v>
      </c>
      <c r="G56" s="243">
        <v>0.255</v>
      </c>
      <c r="H56" s="318">
        <v>6</v>
      </c>
      <c r="I56" s="243">
        <v>0.451</v>
      </c>
      <c r="J56" s="449">
        <v>12</v>
      </c>
      <c r="K56" s="243">
        <v>0.678</v>
      </c>
      <c r="L56" s="5"/>
    </row>
    <row r="57" spans="1:12" ht="15">
      <c r="A57" s="378" t="s">
        <v>570</v>
      </c>
      <c r="B57" s="318">
        <v>15</v>
      </c>
      <c r="C57" s="376">
        <v>15.402</v>
      </c>
      <c r="D57" s="318">
        <v>11</v>
      </c>
      <c r="E57" s="328">
        <v>17.389</v>
      </c>
      <c r="F57" s="318">
        <v>16</v>
      </c>
      <c r="G57" s="243">
        <v>38.372</v>
      </c>
      <c r="H57" s="318">
        <v>13</v>
      </c>
      <c r="I57" s="243">
        <v>17.266</v>
      </c>
      <c r="J57" s="449">
        <v>9</v>
      </c>
      <c r="K57" s="243">
        <v>8.48</v>
      </c>
      <c r="L57" s="5"/>
    </row>
    <row r="58" spans="1:12" ht="45">
      <c r="A58" s="379" t="s">
        <v>502</v>
      </c>
      <c r="B58" s="318">
        <v>0</v>
      </c>
      <c r="C58" s="450">
        <v>0</v>
      </c>
      <c r="D58" s="318" t="s">
        <v>421</v>
      </c>
      <c r="E58" s="328" t="s">
        <v>421</v>
      </c>
      <c r="F58" s="318" t="s">
        <v>421</v>
      </c>
      <c r="G58" s="243" t="s">
        <v>421</v>
      </c>
      <c r="H58" s="318">
        <v>0</v>
      </c>
      <c r="I58" s="318">
        <v>0</v>
      </c>
      <c r="J58" s="449">
        <v>1</v>
      </c>
      <c r="K58" s="243">
        <v>1.536</v>
      </c>
      <c r="L58" s="5"/>
    </row>
    <row r="59" spans="1:12" ht="15">
      <c r="A59" s="378" t="s">
        <v>571</v>
      </c>
      <c r="B59" s="318">
        <v>0</v>
      </c>
      <c r="C59" s="450">
        <v>0</v>
      </c>
      <c r="D59" s="318">
        <v>2</v>
      </c>
      <c r="E59" s="328">
        <v>0.978</v>
      </c>
      <c r="F59" s="318" t="s">
        <v>421</v>
      </c>
      <c r="G59" s="243" t="s">
        <v>421</v>
      </c>
      <c r="H59" s="318">
        <v>0</v>
      </c>
      <c r="I59" s="318">
        <v>0</v>
      </c>
      <c r="J59" s="449">
        <v>1</v>
      </c>
      <c r="K59" s="243">
        <v>0.228</v>
      </c>
      <c r="L59" s="5"/>
    </row>
    <row r="60" spans="1:12" ht="21" customHeight="1">
      <c r="A60" s="375" t="s">
        <v>480</v>
      </c>
      <c r="B60" s="318"/>
      <c r="C60" s="376"/>
      <c r="D60" s="318"/>
      <c r="E60" s="328"/>
      <c r="F60" s="318"/>
      <c r="G60" s="243"/>
      <c r="H60" s="318"/>
      <c r="I60" s="243"/>
      <c r="J60" s="318"/>
      <c r="K60" s="243"/>
      <c r="L60" s="5"/>
    </row>
    <row r="61" spans="1:12" ht="15">
      <c r="A61" s="377" t="s">
        <v>458</v>
      </c>
      <c r="B61" s="318">
        <v>26</v>
      </c>
      <c r="C61" s="376">
        <v>13.762</v>
      </c>
      <c r="D61" s="318">
        <f>SUM(D62:D68)</f>
        <v>32</v>
      </c>
      <c r="E61" s="328">
        <v>27.048</v>
      </c>
      <c r="F61" s="318">
        <f>SUM(F62:F68)</f>
        <v>36</v>
      </c>
      <c r="G61" s="243">
        <v>24.34</v>
      </c>
      <c r="H61" s="318">
        <v>68</v>
      </c>
      <c r="I61" s="243">
        <v>38.146</v>
      </c>
      <c r="J61" s="449">
        <v>99</v>
      </c>
      <c r="K61" s="243">
        <v>42.486</v>
      </c>
      <c r="L61" s="5"/>
    </row>
    <row r="62" spans="1:12" ht="15">
      <c r="A62" s="378" t="s">
        <v>566</v>
      </c>
      <c r="B62" s="318">
        <v>0</v>
      </c>
      <c r="C62" s="450">
        <v>0</v>
      </c>
      <c r="D62" s="318" t="s">
        <v>421</v>
      </c>
      <c r="E62" s="328" t="s">
        <v>421</v>
      </c>
      <c r="F62" s="318" t="s">
        <v>421</v>
      </c>
      <c r="G62" s="243" t="s">
        <v>421</v>
      </c>
      <c r="H62" s="318">
        <v>1</v>
      </c>
      <c r="I62" s="243">
        <v>0.571</v>
      </c>
      <c r="J62" s="449">
        <v>1</v>
      </c>
      <c r="K62" s="243">
        <v>0.19</v>
      </c>
      <c r="L62" s="5"/>
    </row>
    <row r="63" spans="1:12" ht="15">
      <c r="A63" s="378" t="s">
        <v>567</v>
      </c>
      <c r="B63" s="318">
        <v>0</v>
      </c>
      <c r="C63" s="450">
        <v>0</v>
      </c>
      <c r="D63" s="318">
        <v>1</v>
      </c>
      <c r="E63" s="328">
        <v>0.105</v>
      </c>
      <c r="F63" s="318">
        <v>2</v>
      </c>
      <c r="G63" s="243">
        <v>4.812</v>
      </c>
      <c r="H63" s="318">
        <v>5</v>
      </c>
      <c r="I63" s="243">
        <v>3.823</v>
      </c>
      <c r="J63" s="449">
        <v>3</v>
      </c>
      <c r="K63" s="243">
        <v>0.229</v>
      </c>
      <c r="L63" s="5"/>
    </row>
    <row r="64" spans="1:12" ht="15">
      <c r="A64" s="378" t="s">
        <v>568</v>
      </c>
      <c r="B64" s="318">
        <v>9</v>
      </c>
      <c r="C64" s="376">
        <v>9.109</v>
      </c>
      <c r="D64" s="318">
        <v>9</v>
      </c>
      <c r="E64" s="328">
        <v>16.085</v>
      </c>
      <c r="F64" s="318">
        <v>10</v>
      </c>
      <c r="G64" s="243">
        <v>10.471</v>
      </c>
      <c r="H64" s="318">
        <v>11</v>
      </c>
      <c r="I64" s="243">
        <v>9.068</v>
      </c>
      <c r="J64" s="449">
        <v>17</v>
      </c>
      <c r="K64" s="243">
        <v>4.131</v>
      </c>
      <c r="L64" s="5"/>
    </row>
    <row r="65" spans="1:12" ht="15">
      <c r="A65" s="378" t="s">
        <v>569</v>
      </c>
      <c r="B65" s="318">
        <v>4</v>
      </c>
      <c r="C65" s="376">
        <v>0.131</v>
      </c>
      <c r="D65" s="318">
        <v>9</v>
      </c>
      <c r="E65" s="328">
        <v>0.918</v>
      </c>
      <c r="F65" s="318">
        <v>11</v>
      </c>
      <c r="G65" s="243">
        <v>1.602</v>
      </c>
      <c r="H65" s="318">
        <v>19</v>
      </c>
      <c r="I65" s="243">
        <v>3.096</v>
      </c>
      <c r="J65" s="449">
        <v>27</v>
      </c>
      <c r="K65" s="243">
        <v>1.454</v>
      </c>
      <c r="L65" s="5"/>
    </row>
    <row r="66" spans="1:12" ht="15">
      <c r="A66" s="378" t="s">
        <v>570</v>
      </c>
      <c r="B66" s="318">
        <v>4</v>
      </c>
      <c r="C66" s="376">
        <v>0.619</v>
      </c>
      <c r="D66" s="318">
        <v>7</v>
      </c>
      <c r="E66" s="328">
        <v>3.175</v>
      </c>
      <c r="F66" s="318">
        <v>8</v>
      </c>
      <c r="G66" s="243">
        <v>6.411</v>
      </c>
      <c r="H66" s="318">
        <v>19</v>
      </c>
      <c r="I66" s="243">
        <v>12.817</v>
      </c>
      <c r="J66" s="449">
        <v>25</v>
      </c>
      <c r="K66" s="243">
        <v>29.548</v>
      </c>
      <c r="L66" s="5"/>
    </row>
    <row r="67" spans="1:12" ht="45">
      <c r="A67" s="379" t="s">
        <v>502</v>
      </c>
      <c r="B67" s="318">
        <v>4</v>
      </c>
      <c r="C67" s="376">
        <v>3.765</v>
      </c>
      <c r="D67" s="318">
        <v>5</v>
      </c>
      <c r="E67" s="328">
        <v>6.717</v>
      </c>
      <c r="F67" s="318">
        <v>2</v>
      </c>
      <c r="G67" s="243">
        <v>0.879</v>
      </c>
      <c r="H67" s="318">
        <v>4</v>
      </c>
      <c r="I67" s="243">
        <v>7.742</v>
      </c>
      <c r="J67" s="449">
        <v>13</v>
      </c>
      <c r="K67" s="243">
        <v>6.127</v>
      </c>
      <c r="L67" s="5"/>
    </row>
    <row r="68" spans="1:12" ht="15">
      <c r="A68" s="378" t="s">
        <v>571</v>
      </c>
      <c r="B68" s="318">
        <v>5</v>
      </c>
      <c r="C68" s="376">
        <v>0.138</v>
      </c>
      <c r="D68" s="318">
        <v>1</v>
      </c>
      <c r="E68" s="328">
        <v>0.048</v>
      </c>
      <c r="F68" s="318">
        <v>3</v>
      </c>
      <c r="G68" s="243">
        <v>0.165</v>
      </c>
      <c r="H68" s="318">
        <v>9</v>
      </c>
      <c r="I68" s="243">
        <v>1.029</v>
      </c>
      <c r="J68" s="449">
        <v>13</v>
      </c>
      <c r="K68" s="243">
        <v>0.807</v>
      </c>
      <c r="L68" s="5"/>
    </row>
    <row r="69" spans="1:12" ht="21" customHeight="1">
      <c r="A69" s="375" t="s">
        <v>481</v>
      </c>
      <c r="B69" s="318"/>
      <c r="C69" s="376"/>
      <c r="D69" s="318"/>
      <c r="E69" s="328"/>
      <c r="F69" s="318"/>
      <c r="G69" s="243"/>
      <c r="H69" s="318"/>
      <c r="I69" s="243"/>
      <c r="J69" s="318"/>
      <c r="K69" s="243"/>
      <c r="L69" s="5"/>
    </row>
    <row r="70" spans="1:12" ht="15">
      <c r="A70" s="377" t="s">
        <v>458</v>
      </c>
      <c r="B70" s="318">
        <v>107</v>
      </c>
      <c r="C70" s="376">
        <v>122.017</v>
      </c>
      <c r="D70" s="318">
        <f>SUM(D71:D77)</f>
        <v>130</v>
      </c>
      <c r="E70" s="328">
        <v>254.144</v>
      </c>
      <c r="F70" s="318">
        <f>SUM(F71:F77)</f>
        <v>123</v>
      </c>
      <c r="G70" s="243">
        <v>154.597</v>
      </c>
      <c r="H70" s="318">
        <v>190</v>
      </c>
      <c r="I70" s="243">
        <v>184.721</v>
      </c>
      <c r="J70" s="449">
        <v>164</v>
      </c>
      <c r="K70" s="243">
        <v>295.695</v>
      </c>
      <c r="L70" s="5"/>
    </row>
    <row r="71" spans="1:12" ht="15">
      <c r="A71" s="378" t="s">
        <v>566</v>
      </c>
      <c r="B71" s="318">
        <v>2</v>
      </c>
      <c r="C71" s="376">
        <v>4.864</v>
      </c>
      <c r="D71" s="318">
        <v>1</v>
      </c>
      <c r="E71" s="328">
        <v>20.555</v>
      </c>
      <c r="F71" s="318">
        <v>2</v>
      </c>
      <c r="G71" s="243">
        <v>8.73</v>
      </c>
      <c r="H71" s="318">
        <v>0</v>
      </c>
      <c r="I71" s="243" t="s">
        <v>421</v>
      </c>
      <c r="J71" s="449">
        <v>1</v>
      </c>
      <c r="K71" s="243">
        <v>8.325</v>
      </c>
      <c r="L71" s="5"/>
    </row>
    <row r="72" spans="1:12" ht="15">
      <c r="A72" s="378" t="s">
        <v>567</v>
      </c>
      <c r="B72" s="318">
        <v>5</v>
      </c>
      <c r="C72" s="376">
        <v>11.876</v>
      </c>
      <c r="D72" s="318">
        <v>4</v>
      </c>
      <c r="E72" s="328">
        <v>21.112</v>
      </c>
      <c r="F72" s="318">
        <v>8</v>
      </c>
      <c r="G72" s="243">
        <v>22.088</v>
      </c>
      <c r="H72" s="318">
        <v>8</v>
      </c>
      <c r="I72" s="243">
        <v>60.571</v>
      </c>
      <c r="J72" s="449">
        <v>11</v>
      </c>
      <c r="K72" s="243">
        <v>100.997</v>
      </c>
      <c r="L72" s="5"/>
    </row>
    <row r="73" spans="1:12" ht="15">
      <c r="A73" s="378" t="s">
        <v>568</v>
      </c>
      <c r="B73" s="318">
        <v>38</v>
      </c>
      <c r="C73" s="376">
        <v>30.735</v>
      </c>
      <c r="D73" s="318">
        <v>55</v>
      </c>
      <c r="E73" s="328">
        <v>36.307</v>
      </c>
      <c r="F73" s="318">
        <v>48</v>
      </c>
      <c r="G73" s="243">
        <v>23.719</v>
      </c>
      <c r="H73" s="318">
        <v>70</v>
      </c>
      <c r="I73" s="243">
        <v>31.699</v>
      </c>
      <c r="J73" s="449">
        <v>34</v>
      </c>
      <c r="K73" s="243">
        <v>33.212</v>
      </c>
      <c r="L73" s="5"/>
    </row>
    <row r="74" spans="1:12" ht="15">
      <c r="A74" s="378" t="s">
        <v>569</v>
      </c>
      <c r="B74" s="318">
        <v>21</v>
      </c>
      <c r="C74" s="376">
        <v>3.176</v>
      </c>
      <c r="D74" s="318">
        <v>19</v>
      </c>
      <c r="E74" s="328">
        <v>110.627</v>
      </c>
      <c r="F74" s="318">
        <v>26</v>
      </c>
      <c r="G74" s="243">
        <v>2.195</v>
      </c>
      <c r="H74" s="318">
        <v>40</v>
      </c>
      <c r="I74" s="243">
        <v>9.982</v>
      </c>
      <c r="J74" s="449">
        <v>15</v>
      </c>
      <c r="K74" s="243">
        <v>6.761</v>
      </c>
      <c r="L74" s="5"/>
    </row>
    <row r="75" spans="1:12" ht="15">
      <c r="A75" s="378" t="s">
        <v>570</v>
      </c>
      <c r="B75" s="318">
        <v>20</v>
      </c>
      <c r="C75" s="376">
        <v>29.912</v>
      </c>
      <c r="D75" s="318">
        <v>27</v>
      </c>
      <c r="E75" s="328">
        <v>40.9</v>
      </c>
      <c r="F75" s="318">
        <v>27</v>
      </c>
      <c r="G75" s="243">
        <v>82.496</v>
      </c>
      <c r="H75" s="318">
        <v>22</v>
      </c>
      <c r="I75" s="243">
        <v>47.641</v>
      </c>
      <c r="J75" s="449">
        <v>32</v>
      </c>
      <c r="K75" s="243">
        <v>125.53</v>
      </c>
      <c r="L75" s="5"/>
    </row>
    <row r="76" spans="1:12" ht="45">
      <c r="A76" s="379" t="s">
        <v>502</v>
      </c>
      <c r="B76" s="318">
        <v>3</v>
      </c>
      <c r="C76" s="376">
        <v>40.331</v>
      </c>
      <c r="D76" s="318">
        <v>7</v>
      </c>
      <c r="E76" s="328">
        <v>19.757</v>
      </c>
      <c r="F76" s="318">
        <v>7</v>
      </c>
      <c r="G76" s="243">
        <v>15.035</v>
      </c>
      <c r="H76" s="318">
        <v>36</v>
      </c>
      <c r="I76" s="243">
        <v>31.382</v>
      </c>
      <c r="J76" s="449">
        <v>51</v>
      </c>
      <c r="K76" s="243">
        <v>19.115</v>
      </c>
      <c r="L76" s="5"/>
    </row>
    <row r="77" spans="1:12" ht="15">
      <c r="A77" s="378" t="s">
        <v>571</v>
      </c>
      <c r="B77" s="318">
        <v>18</v>
      </c>
      <c r="C77" s="376">
        <v>1.123</v>
      </c>
      <c r="D77" s="318">
        <v>17</v>
      </c>
      <c r="E77" s="328">
        <v>4.886</v>
      </c>
      <c r="F77" s="318">
        <v>5</v>
      </c>
      <c r="G77" s="243">
        <v>0.334</v>
      </c>
      <c r="H77" s="318">
        <v>14</v>
      </c>
      <c r="I77" s="243">
        <v>3.446</v>
      </c>
      <c r="J77" s="449">
        <v>20</v>
      </c>
      <c r="K77" s="243">
        <v>1.755</v>
      </c>
      <c r="L77" s="5"/>
    </row>
    <row r="78" spans="1:12" ht="21" customHeight="1">
      <c r="A78" s="375" t="s">
        <v>482</v>
      </c>
      <c r="B78" s="318"/>
      <c r="C78" s="376"/>
      <c r="D78" s="318"/>
      <c r="E78" s="328"/>
      <c r="F78" s="318"/>
      <c r="G78" s="243"/>
      <c r="H78" s="318"/>
      <c r="I78" s="243"/>
      <c r="J78" s="318"/>
      <c r="K78" s="243"/>
      <c r="L78" s="5"/>
    </row>
    <row r="79" spans="1:12" ht="15">
      <c r="A79" s="377" t="s">
        <v>458</v>
      </c>
      <c r="B79" s="318">
        <v>115</v>
      </c>
      <c r="C79" s="376">
        <v>187.086</v>
      </c>
      <c r="D79" s="318">
        <f>SUM(D80:D86)</f>
        <v>96</v>
      </c>
      <c r="E79" s="328">
        <v>338.409</v>
      </c>
      <c r="F79" s="318">
        <f>SUM(F80:F86)</f>
        <v>99</v>
      </c>
      <c r="G79" s="243">
        <v>338.386</v>
      </c>
      <c r="H79" s="318">
        <v>106</v>
      </c>
      <c r="I79" s="243">
        <v>277.74</v>
      </c>
      <c r="J79" s="449">
        <v>68</v>
      </c>
      <c r="K79" s="243">
        <v>260.627</v>
      </c>
      <c r="L79" s="5"/>
    </row>
    <row r="80" spans="1:12" ht="15">
      <c r="A80" s="378" t="s">
        <v>566</v>
      </c>
      <c r="B80" s="318">
        <v>4</v>
      </c>
      <c r="C80" s="376">
        <v>13.715</v>
      </c>
      <c r="D80" s="318">
        <v>3</v>
      </c>
      <c r="E80" s="328">
        <v>18.348</v>
      </c>
      <c r="F80" s="318">
        <v>1</v>
      </c>
      <c r="G80" s="243">
        <v>7.442</v>
      </c>
      <c r="H80" s="318">
        <v>5</v>
      </c>
      <c r="I80" s="243">
        <v>24.492</v>
      </c>
      <c r="J80" s="449">
        <v>3</v>
      </c>
      <c r="K80" s="243">
        <v>11.568</v>
      </c>
      <c r="L80" s="5"/>
    </row>
    <row r="81" spans="1:12" ht="15">
      <c r="A81" s="378" t="s">
        <v>567</v>
      </c>
      <c r="B81" s="318">
        <v>11</v>
      </c>
      <c r="C81" s="376">
        <v>66.688</v>
      </c>
      <c r="D81" s="318">
        <v>16</v>
      </c>
      <c r="E81" s="328">
        <v>88.944</v>
      </c>
      <c r="F81" s="318">
        <v>30</v>
      </c>
      <c r="G81" s="243">
        <v>244.547</v>
      </c>
      <c r="H81" s="318">
        <v>36</v>
      </c>
      <c r="I81" s="243">
        <v>152.656</v>
      </c>
      <c r="J81" s="449">
        <v>17</v>
      </c>
      <c r="K81" s="243">
        <v>170.599</v>
      </c>
      <c r="L81" s="5"/>
    </row>
    <row r="82" spans="1:12" ht="15">
      <c r="A82" s="378" t="s">
        <v>568</v>
      </c>
      <c r="B82" s="318">
        <v>28</v>
      </c>
      <c r="C82" s="376">
        <v>46.037</v>
      </c>
      <c r="D82" s="318">
        <v>39</v>
      </c>
      <c r="E82" s="328">
        <v>165.678</v>
      </c>
      <c r="F82" s="318">
        <v>27</v>
      </c>
      <c r="G82" s="243">
        <v>60.852</v>
      </c>
      <c r="H82" s="318">
        <v>25</v>
      </c>
      <c r="I82" s="243">
        <v>64.996</v>
      </c>
      <c r="J82" s="449">
        <v>21</v>
      </c>
      <c r="K82" s="243">
        <v>41.524</v>
      </c>
      <c r="L82" s="5"/>
    </row>
    <row r="83" spans="1:12" ht="15">
      <c r="A83" s="378" t="s">
        <v>569</v>
      </c>
      <c r="B83" s="318">
        <v>1</v>
      </c>
      <c r="C83" s="376">
        <v>0.045</v>
      </c>
      <c r="D83" s="318" t="s">
        <v>421</v>
      </c>
      <c r="E83" s="328" t="s">
        <v>421</v>
      </c>
      <c r="F83" s="318">
        <v>9</v>
      </c>
      <c r="G83" s="243">
        <v>1.08</v>
      </c>
      <c r="H83" s="318">
        <v>4</v>
      </c>
      <c r="I83" s="243">
        <v>0.157</v>
      </c>
      <c r="J83" s="449">
        <v>5</v>
      </c>
      <c r="K83" s="243">
        <v>0.104</v>
      </c>
      <c r="L83" s="5"/>
    </row>
    <row r="84" spans="1:12" ht="15">
      <c r="A84" s="378" t="s">
        <v>570</v>
      </c>
      <c r="B84" s="318">
        <v>17</v>
      </c>
      <c r="C84" s="376">
        <v>16.135</v>
      </c>
      <c r="D84" s="318">
        <v>9</v>
      </c>
      <c r="E84" s="328">
        <v>36.879</v>
      </c>
      <c r="F84" s="318">
        <v>6</v>
      </c>
      <c r="G84" s="243">
        <v>8.537</v>
      </c>
      <c r="H84" s="318">
        <v>13</v>
      </c>
      <c r="I84" s="243">
        <v>11.782</v>
      </c>
      <c r="J84" s="449">
        <v>14</v>
      </c>
      <c r="K84" s="243">
        <v>30.833</v>
      </c>
      <c r="L84" s="5"/>
    </row>
    <row r="85" spans="1:12" ht="45">
      <c r="A85" s="379" t="s">
        <v>502</v>
      </c>
      <c r="B85" s="318">
        <v>10</v>
      </c>
      <c r="C85" s="376">
        <v>34.936</v>
      </c>
      <c r="D85" s="318">
        <v>8</v>
      </c>
      <c r="E85" s="328">
        <v>27.509</v>
      </c>
      <c r="F85" s="318">
        <v>6</v>
      </c>
      <c r="G85" s="243">
        <v>14.562</v>
      </c>
      <c r="H85" s="318">
        <v>11</v>
      </c>
      <c r="I85" s="243">
        <v>22.92</v>
      </c>
      <c r="J85" s="449">
        <v>4</v>
      </c>
      <c r="K85" s="243">
        <v>5.705</v>
      </c>
      <c r="L85" s="5"/>
    </row>
    <row r="86" spans="1:12" ht="15">
      <c r="A86" s="378" t="s">
        <v>571</v>
      </c>
      <c r="B86" s="318">
        <v>44</v>
      </c>
      <c r="C86" s="376">
        <v>9.53</v>
      </c>
      <c r="D86" s="318">
        <v>21</v>
      </c>
      <c r="E86" s="328">
        <v>1.051</v>
      </c>
      <c r="F86" s="318">
        <v>20</v>
      </c>
      <c r="G86" s="243">
        <v>1.366</v>
      </c>
      <c r="H86" s="318">
        <v>12</v>
      </c>
      <c r="I86" s="243">
        <v>0.737</v>
      </c>
      <c r="J86" s="449">
        <v>4</v>
      </c>
      <c r="K86" s="243">
        <v>0.294</v>
      </c>
      <c r="L86" s="5"/>
    </row>
    <row r="87" spans="1:12" ht="21" customHeight="1">
      <c r="A87" s="375" t="s">
        <v>483</v>
      </c>
      <c r="B87" s="318"/>
      <c r="C87" s="376"/>
      <c r="D87" s="318"/>
      <c r="E87" s="328"/>
      <c r="F87" s="318"/>
      <c r="G87" s="243"/>
      <c r="H87" s="318"/>
      <c r="I87" s="243"/>
      <c r="J87" s="318"/>
      <c r="K87" s="243"/>
      <c r="L87" s="5"/>
    </row>
    <row r="88" spans="1:12" ht="15">
      <c r="A88" s="377" t="s">
        <v>458</v>
      </c>
      <c r="B88" s="318">
        <v>256</v>
      </c>
      <c r="C88" s="376">
        <v>557.909</v>
      </c>
      <c r="D88" s="318">
        <f>SUM(D89:D95)</f>
        <v>201</v>
      </c>
      <c r="E88" s="328">
        <v>396.68</v>
      </c>
      <c r="F88" s="318">
        <f>SUM(F89:F95)</f>
        <v>233</v>
      </c>
      <c r="G88" s="243">
        <v>817.131</v>
      </c>
      <c r="H88" s="318">
        <v>315</v>
      </c>
      <c r="I88" s="243">
        <v>728.238</v>
      </c>
      <c r="J88" s="449">
        <v>179</v>
      </c>
      <c r="K88" s="243">
        <v>471.237</v>
      </c>
      <c r="L88" s="5"/>
    </row>
    <row r="89" spans="1:12" ht="15">
      <c r="A89" s="378" t="s">
        <v>566</v>
      </c>
      <c r="B89" s="318">
        <v>6</v>
      </c>
      <c r="C89" s="376">
        <v>9.293</v>
      </c>
      <c r="D89" s="318">
        <v>1</v>
      </c>
      <c r="E89" s="328">
        <v>0.74</v>
      </c>
      <c r="F89" s="318" t="s">
        <v>421</v>
      </c>
      <c r="G89" s="243" t="s">
        <v>421</v>
      </c>
      <c r="H89" s="318">
        <v>5</v>
      </c>
      <c r="I89" s="243">
        <v>22.004</v>
      </c>
      <c r="J89" s="449">
        <v>11</v>
      </c>
      <c r="K89" s="243">
        <v>69.46</v>
      </c>
      <c r="L89" s="5"/>
    </row>
    <row r="90" spans="1:12" ht="15">
      <c r="A90" s="378" t="s">
        <v>567</v>
      </c>
      <c r="B90" s="318">
        <v>48</v>
      </c>
      <c r="C90" s="376">
        <v>368.263</v>
      </c>
      <c r="D90" s="318">
        <v>32</v>
      </c>
      <c r="E90" s="328">
        <v>219.076</v>
      </c>
      <c r="F90" s="318">
        <v>46</v>
      </c>
      <c r="G90" s="243">
        <v>616.839</v>
      </c>
      <c r="H90" s="318">
        <v>38</v>
      </c>
      <c r="I90" s="243">
        <v>295.935</v>
      </c>
      <c r="J90" s="449">
        <v>21</v>
      </c>
      <c r="K90" s="243">
        <v>211.522</v>
      </c>
      <c r="L90" s="5"/>
    </row>
    <row r="91" spans="1:12" ht="15">
      <c r="A91" s="378" t="s">
        <v>568</v>
      </c>
      <c r="B91" s="318">
        <v>65</v>
      </c>
      <c r="C91" s="376">
        <v>70.889</v>
      </c>
      <c r="D91" s="318">
        <v>60</v>
      </c>
      <c r="E91" s="328">
        <v>58.243</v>
      </c>
      <c r="F91" s="318">
        <v>71</v>
      </c>
      <c r="G91" s="243">
        <v>53.345</v>
      </c>
      <c r="H91" s="318">
        <v>65</v>
      </c>
      <c r="I91" s="243">
        <v>286.063</v>
      </c>
      <c r="J91" s="449">
        <v>53</v>
      </c>
      <c r="K91" s="243">
        <v>80.405</v>
      </c>
      <c r="L91" s="5"/>
    </row>
    <row r="92" spans="1:12" ht="15">
      <c r="A92" s="378" t="s">
        <v>569</v>
      </c>
      <c r="B92" s="318">
        <v>18</v>
      </c>
      <c r="C92" s="376">
        <v>1.487</v>
      </c>
      <c r="D92" s="318">
        <v>23</v>
      </c>
      <c r="E92" s="328">
        <v>25.949</v>
      </c>
      <c r="F92" s="318">
        <v>24</v>
      </c>
      <c r="G92" s="243">
        <v>3.072</v>
      </c>
      <c r="H92" s="318">
        <v>17</v>
      </c>
      <c r="I92" s="243">
        <v>16.583</v>
      </c>
      <c r="J92" s="449">
        <v>10</v>
      </c>
      <c r="K92" s="243">
        <v>6.937</v>
      </c>
      <c r="L92" s="5"/>
    </row>
    <row r="93" spans="1:12" ht="15">
      <c r="A93" s="378" t="s">
        <v>570</v>
      </c>
      <c r="B93" s="318">
        <v>91</v>
      </c>
      <c r="C93" s="376">
        <v>45.457</v>
      </c>
      <c r="D93" s="318">
        <v>47</v>
      </c>
      <c r="E93" s="328">
        <v>47.184</v>
      </c>
      <c r="F93" s="318">
        <v>56</v>
      </c>
      <c r="G93" s="243">
        <v>47.811</v>
      </c>
      <c r="H93" s="318">
        <v>130</v>
      </c>
      <c r="I93" s="243">
        <v>34.468</v>
      </c>
      <c r="J93" s="449">
        <v>49</v>
      </c>
      <c r="K93" s="243">
        <v>58.821</v>
      </c>
      <c r="L93" s="5"/>
    </row>
    <row r="94" spans="1:12" ht="45">
      <c r="A94" s="379" t="s">
        <v>502</v>
      </c>
      <c r="B94" s="318">
        <v>20</v>
      </c>
      <c r="C94" s="376">
        <v>60.651</v>
      </c>
      <c r="D94" s="318">
        <v>23</v>
      </c>
      <c r="E94" s="328">
        <v>39.278</v>
      </c>
      <c r="F94" s="318">
        <v>25</v>
      </c>
      <c r="G94" s="243">
        <v>91.382</v>
      </c>
      <c r="H94" s="318">
        <v>47</v>
      </c>
      <c r="I94" s="243">
        <v>70.547</v>
      </c>
      <c r="J94" s="449">
        <v>21</v>
      </c>
      <c r="K94" s="243">
        <v>38.801</v>
      </c>
      <c r="L94" s="5"/>
    </row>
    <row r="95" spans="1:12" ht="15">
      <c r="A95" s="378" t="s">
        <v>571</v>
      </c>
      <c r="B95" s="318">
        <v>8</v>
      </c>
      <c r="C95" s="376">
        <v>1.869</v>
      </c>
      <c r="D95" s="318">
        <v>15</v>
      </c>
      <c r="E95" s="328">
        <v>6.21</v>
      </c>
      <c r="F95" s="318">
        <v>11</v>
      </c>
      <c r="G95" s="243">
        <v>4.682</v>
      </c>
      <c r="H95" s="318">
        <v>13</v>
      </c>
      <c r="I95" s="243">
        <v>2.638</v>
      </c>
      <c r="J95" s="449">
        <v>14</v>
      </c>
      <c r="K95" s="243">
        <v>5.291</v>
      </c>
      <c r="L95" s="5"/>
    </row>
    <row r="96" spans="1:12" ht="21" customHeight="1">
      <c r="A96" s="375" t="s">
        <v>484</v>
      </c>
      <c r="B96" s="318"/>
      <c r="C96" s="376"/>
      <c r="D96" s="318"/>
      <c r="E96" s="328"/>
      <c r="F96" s="318"/>
      <c r="G96" s="243"/>
      <c r="H96" s="318"/>
      <c r="I96" s="243"/>
      <c r="J96" s="318"/>
      <c r="K96" s="243"/>
      <c r="L96" s="5"/>
    </row>
    <row r="97" spans="1:12" ht="15">
      <c r="A97" s="377" t="s">
        <v>458</v>
      </c>
      <c r="B97" s="318">
        <v>19</v>
      </c>
      <c r="C97" s="376">
        <v>15.228000000000002</v>
      </c>
      <c r="D97" s="318">
        <f>SUM(D98:D104)</f>
        <v>43</v>
      </c>
      <c r="E97" s="328">
        <v>71.053</v>
      </c>
      <c r="F97" s="318">
        <f>SUM(F98:F104)</f>
        <v>34</v>
      </c>
      <c r="G97" s="243">
        <v>26.971</v>
      </c>
      <c r="H97" s="318">
        <v>40</v>
      </c>
      <c r="I97" s="243">
        <v>33.816</v>
      </c>
      <c r="J97" s="449">
        <v>48</v>
      </c>
      <c r="K97" s="243">
        <v>60.672</v>
      </c>
      <c r="L97" s="5"/>
    </row>
    <row r="98" spans="1:12" ht="15">
      <c r="A98" s="378" t="s">
        <v>566</v>
      </c>
      <c r="B98" s="318">
        <v>0</v>
      </c>
      <c r="C98" s="450">
        <v>0</v>
      </c>
      <c r="D98" s="318" t="s">
        <v>421</v>
      </c>
      <c r="E98" s="328" t="s">
        <v>421</v>
      </c>
      <c r="F98" s="318" t="s">
        <v>421</v>
      </c>
      <c r="G98" s="243" t="s">
        <v>421</v>
      </c>
      <c r="H98" s="318">
        <v>0</v>
      </c>
      <c r="I98" s="318">
        <v>0</v>
      </c>
      <c r="J98" s="318">
        <v>0</v>
      </c>
      <c r="K98" s="243" t="s">
        <v>421</v>
      </c>
      <c r="L98" s="5"/>
    </row>
    <row r="99" spans="1:12" ht="15">
      <c r="A99" s="378" t="s">
        <v>567</v>
      </c>
      <c r="B99" s="318">
        <v>1</v>
      </c>
      <c r="C99" s="376">
        <v>0.26</v>
      </c>
      <c r="D99" s="318">
        <v>1</v>
      </c>
      <c r="E99" s="328">
        <v>0.751</v>
      </c>
      <c r="F99" s="318">
        <v>5</v>
      </c>
      <c r="G99" s="243">
        <v>2.477</v>
      </c>
      <c r="H99" s="318">
        <v>5</v>
      </c>
      <c r="I99" s="243">
        <v>5.892</v>
      </c>
      <c r="J99" s="449">
        <v>9</v>
      </c>
      <c r="K99" s="243">
        <v>10.634</v>
      </c>
      <c r="L99" s="5"/>
    </row>
    <row r="100" spans="1:12" ht="15">
      <c r="A100" s="378" t="s">
        <v>568</v>
      </c>
      <c r="B100" s="318">
        <v>2</v>
      </c>
      <c r="C100" s="376">
        <v>0.966</v>
      </c>
      <c r="D100" s="318">
        <v>6</v>
      </c>
      <c r="E100" s="328">
        <v>7.523</v>
      </c>
      <c r="F100" s="318">
        <v>8</v>
      </c>
      <c r="G100" s="243">
        <v>9.428</v>
      </c>
      <c r="H100" s="318">
        <v>9</v>
      </c>
      <c r="I100" s="243">
        <v>1.038</v>
      </c>
      <c r="J100" s="449">
        <v>13</v>
      </c>
      <c r="K100" s="243">
        <v>18.783</v>
      </c>
      <c r="L100" s="5"/>
    </row>
    <row r="101" spans="1:12" ht="15">
      <c r="A101" s="378" t="s">
        <v>569</v>
      </c>
      <c r="B101" s="318">
        <v>8</v>
      </c>
      <c r="C101" s="376">
        <v>2.683</v>
      </c>
      <c r="D101" s="318">
        <v>5</v>
      </c>
      <c r="E101" s="328">
        <v>0.254</v>
      </c>
      <c r="F101" s="318">
        <v>3</v>
      </c>
      <c r="G101" s="243">
        <v>0.716</v>
      </c>
      <c r="H101" s="318">
        <v>1</v>
      </c>
      <c r="I101" s="243">
        <v>0.03</v>
      </c>
      <c r="J101" s="449">
        <v>3</v>
      </c>
      <c r="K101" s="243">
        <v>0.078</v>
      </c>
      <c r="L101" s="5"/>
    </row>
    <row r="102" spans="1:12" ht="15">
      <c r="A102" s="378" t="s">
        <v>570</v>
      </c>
      <c r="B102" s="318">
        <v>5</v>
      </c>
      <c r="C102" s="376">
        <v>11.141</v>
      </c>
      <c r="D102" s="318">
        <v>14</v>
      </c>
      <c r="E102" s="328">
        <v>48.758</v>
      </c>
      <c r="F102" s="318">
        <v>17</v>
      </c>
      <c r="G102" s="243">
        <v>14.303</v>
      </c>
      <c r="H102" s="318">
        <v>14</v>
      </c>
      <c r="I102" s="243">
        <v>20.995</v>
      </c>
      <c r="J102" s="449">
        <v>14</v>
      </c>
      <c r="K102" s="243">
        <v>28.936</v>
      </c>
      <c r="L102" s="5"/>
    </row>
    <row r="103" spans="1:12" ht="45">
      <c r="A103" s="379" t="s">
        <v>502</v>
      </c>
      <c r="B103" s="318">
        <v>0</v>
      </c>
      <c r="C103" s="450">
        <v>0</v>
      </c>
      <c r="D103" s="318">
        <v>2</v>
      </c>
      <c r="E103" s="328">
        <v>3.518</v>
      </c>
      <c r="F103" s="318" t="s">
        <v>421</v>
      </c>
      <c r="G103" s="243" t="s">
        <v>421</v>
      </c>
      <c r="H103" s="318">
        <v>4</v>
      </c>
      <c r="I103" s="243">
        <v>2.8</v>
      </c>
      <c r="J103" s="449">
        <v>1</v>
      </c>
      <c r="K103" s="243">
        <v>0.187</v>
      </c>
      <c r="L103" s="5"/>
    </row>
    <row r="104" spans="1:12" ht="15">
      <c r="A104" s="378" t="s">
        <v>571</v>
      </c>
      <c r="B104" s="318">
        <v>3</v>
      </c>
      <c r="C104" s="376">
        <v>0.178</v>
      </c>
      <c r="D104" s="318">
        <v>15</v>
      </c>
      <c r="E104" s="328">
        <v>10.249</v>
      </c>
      <c r="F104" s="318">
        <v>1</v>
      </c>
      <c r="G104" s="243">
        <v>0.047</v>
      </c>
      <c r="H104" s="318">
        <v>7</v>
      </c>
      <c r="I104" s="243">
        <v>3.061</v>
      </c>
      <c r="J104" s="449">
        <v>8</v>
      </c>
      <c r="K104" s="243">
        <v>2.054</v>
      </c>
      <c r="L104" s="5"/>
    </row>
    <row r="105" spans="1:12" ht="21" customHeight="1">
      <c r="A105" s="375" t="s">
        <v>485</v>
      </c>
      <c r="B105" s="318"/>
      <c r="C105" s="376"/>
      <c r="D105" s="318"/>
      <c r="E105" s="328"/>
      <c r="F105" s="318"/>
      <c r="G105" s="243"/>
      <c r="H105" s="318"/>
      <c r="I105" s="243"/>
      <c r="J105" s="318"/>
      <c r="K105" s="243"/>
      <c r="L105" s="5"/>
    </row>
    <row r="106" spans="1:12" ht="15">
      <c r="A106" s="377" t="s">
        <v>458</v>
      </c>
      <c r="B106" s="318">
        <v>89</v>
      </c>
      <c r="C106" s="376">
        <v>37.066</v>
      </c>
      <c r="D106" s="318">
        <f>SUM(D107:D113)</f>
        <v>50</v>
      </c>
      <c r="E106" s="328">
        <v>44.968</v>
      </c>
      <c r="F106" s="318">
        <f>SUM(F107:F113)</f>
        <v>57</v>
      </c>
      <c r="G106" s="243">
        <v>70.431</v>
      </c>
      <c r="H106" s="318">
        <v>34</v>
      </c>
      <c r="I106" s="243">
        <v>60.375</v>
      </c>
      <c r="J106" s="449">
        <v>70</v>
      </c>
      <c r="K106" s="243">
        <v>68.496</v>
      </c>
      <c r="L106" s="5"/>
    </row>
    <row r="107" spans="1:12" ht="15">
      <c r="A107" s="378" t="s">
        <v>566</v>
      </c>
      <c r="B107" s="318">
        <v>0</v>
      </c>
      <c r="C107" s="450">
        <v>0</v>
      </c>
      <c r="D107" s="318" t="s">
        <v>421</v>
      </c>
      <c r="E107" s="328" t="s">
        <v>421</v>
      </c>
      <c r="F107" s="318" t="s">
        <v>421</v>
      </c>
      <c r="G107" s="243" t="s">
        <v>421</v>
      </c>
      <c r="H107" s="318">
        <v>1</v>
      </c>
      <c r="I107" s="243">
        <v>4.045</v>
      </c>
      <c r="J107" s="318" t="s">
        <v>421</v>
      </c>
      <c r="K107" s="243" t="s">
        <v>421</v>
      </c>
      <c r="L107" s="5"/>
    </row>
    <row r="108" spans="1:12" ht="15">
      <c r="A108" s="378" t="s">
        <v>567</v>
      </c>
      <c r="B108" s="318">
        <v>5</v>
      </c>
      <c r="C108" s="376">
        <v>1.6</v>
      </c>
      <c r="D108" s="318">
        <v>4</v>
      </c>
      <c r="E108" s="328">
        <v>2.527</v>
      </c>
      <c r="F108" s="318" t="s">
        <v>421</v>
      </c>
      <c r="G108" s="243" t="s">
        <v>421</v>
      </c>
      <c r="H108" s="318">
        <v>1</v>
      </c>
      <c r="I108" s="243">
        <v>3.809</v>
      </c>
      <c r="J108" s="449">
        <v>5</v>
      </c>
      <c r="K108" s="243">
        <v>6.612</v>
      </c>
      <c r="L108" s="5"/>
    </row>
    <row r="109" spans="1:12" ht="15">
      <c r="A109" s="378" t="s">
        <v>568</v>
      </c>
      <c r="B109" s="318">
        <v>35</v>
      </c>
      <c r="C109" s="376">
        <v>24.451</v>
      </c>
      <c r="D109" s="318">
        <v>19</v>
      </c>
      <c r="E109" s="328">
        <v>29.242</v>
      </c>
      <c r="F109" s="318">
        <v>16</v>
      </c>
      <c r="G109" s="243">
        <v>21.214</v>
      </c>
      <c r="H109" s="318">
        <v>15</v>
      </c>
      <c r="I109" s="243">
        <v>12.764</v>
      </c>
      <c r="J109" s="449">
        <v>30</v>
      </c>
      <c r="K109" s="243">
        <v>37.035</v>
      </c>
      <c r="L109" s="5"/>
    </row>
    <row r="110" spans="1:12" ht="15">
      <c r="A110" s="378" t="s">
        <v>569</v>
      </c>
      <c r="B110" s="318">
        <v>27</v>
      </c>
      <c r="C110" s="376">
        <v>2.012</v>
      </c>
      <c r="D110" s="318">
        <v>9</v>
      </c>
      <c r="E110" s="328">
        <v>0.588</v>
      </c>
      <c r="F110" s="318">
        <v>12</v>
      </c>
      <c r="G110" s="243">
        <v>0.713</v>
      </c>
      <c r="H110" s="318">
        <v>7</v>
      </c>
      <c r="I110" s="243">
        <v>0.219</v>
      </c>
      <c r="J110" s="449">
        <v>1</v>
      </c>
      <c r="K110" s="243">
        <v>0.032</v>
      </c>
      <c r="L110" s="5"/>
    </row>
    <row r="111" spans="1:12" ht="15">
      <c r="A111" s="378" t="s">
        <v>570</v>
      </c>
      <c r="B111" s="318">
        <v>5</v>
      </c>
      <c r="C111" s="376">
        <v>5.705</v>
      </c>
      <c r="D111" s="318">
        <v>6</v>
      </c>
      <c r="E111" s="328">
        <v>3.219</v>
      </c>
      <c r="F111" s="318">
        <v>11</v>
      </c>
      <c r="G111" s="243">
        <v>42.208</v>
      </c>
      <c r="H111" s="318">
        <v>5</v>
      </c>
      <c r="I111" s="243">
        <v>3.655</v>
      </c>
      <c r="J111" s="449">
        <v>18</v>
      </c>
      <c r="K111" s="243">
        <v>18.082</v>
      </c>
      <c r="L111" s="5"/>
    </row>
    <row r="112" spans="1:12" ht="45">
      <c r="A112" s="379" t="s">
        <v>502</v>
      </c>
      <c r="B112" s="318">
        <v>2</v>
      </c>
      <c r="C112" s="376">
        <v>2.795</v>
      </c>
      <c r="D112" s="318">
        <v>5</v>
      </c>
      <c r="E112" s="328">
        <v>9.059</v>
      </c>
      <c r="F112" s="318">
        <v>5</v>
      </c>
      <c r="G112" s="243">
        <v>5.45</v>
      </c>
      <c r="H112" s="318">
        <v>5</v>
      </c>
      <c r="I112" s="243">
        <v>35.883</v>
      </c>
      <c r="J112" s="449">
        <v>8</v>
      </c>
      <c r="K112" s="243">
        <v>6.108</v>
      </c>
      <c r="L112" s="5"/>
    </row>
    <row r="113" spans="1:12" ht="15">
      <c r="A113" s="378" t="s">
        <v>571</v>
      </c>
      <c r="B113" s="318">
        <v>15</v>
      </c>
      <c r="C113" s="376">
        <v>0.503</v>
      </c>
      <c r="D113" s="318">
        <v>7</v>
      </c>
      <c r="E113" s="328">
        <v>0.333</v>
      </c>
      <c r="F113" s="318">
        <v>13</v>
      </c>
      <c r="G113" s="243">
        <v>0.846</v>
      </c>
      <c r="H113" s="318">
        <v>0</v>
      </c>
      <c r="I113" s="318">
        <v>0</v>
      </c>
      <c r="J113" s="449">
        <v>8</v>
      </c>
      <c r="K113" s="243">
        <v>0.627</v>
      </c>
      <c r="L113" s="5"/>
    </row>
    <row r="114" spans="1:12" ht="21" customHeight="1">
      <c r="A114" s="375" t="s">
        <v>486</v>
      </c>
      <c r="B114" s="318"/>
      <c r="C114" s="376"/>
      <c r="D114" s="318"/>
      <c r="E114" s="328"/>
      <c r="F114" s="318"/>
      <c r="G114" s="243"/>
      <c r="H114" s="318"/>
      <c r="I114" s="243"/>
      <c r="J114" s="318"/>
      <c r="K114" s="243"/>
      <c r="L114" s="5"/>
    </row>
    <row r="115" spans="1:12" ht="15">
      <c r="A115" s="377" t="s">
        <v>458</v>
      </c>
      <c r="B115" s="318">
        <v>77</v>
      </c>
      <c r="C115" s="376">
        <v>141.299</v>
      </c>
      <c r="D115" s="318">
        <f>SUM(D116:D122)</f>
        <v>53</v>
      </c>
      <c r="E115" s="328">
        <v>119.488</v>
      </c>
      <c r="F115" s="318">
        <f>SUM(F116:F122)</f>
        <v>55</v>
      </c>
      <c r="G115" s="243">
        <v>70.178</v>
      </c>
      <c r="H115" s="318">
        <v>39</v>
      </c>
      <c r="I115" s="243">
        <v>49.159</v>
      </c>
      <c r="J115" s="449">
        <v>23</v>
      </c>
      <c r="K115" s="243">
        <v>20.774</v>
      </c>
      <c r="L115" s="5"/>
    </row>
    <row r="116" spans="1:12" ht="15">
      <c r="A116" s="378" t="s">
        <v>566</v>
      </c>
      <c r="B116" s="318">
        <v>0</v>
      </c>
      <c r="C116" s="450">
        <v>0</v>
      </c>
      <c r="D116" s="318" t="s">
        <v>421</v>
      </c>
      <c r="E116" s="328" t="s">
        <v>421</v>
      </c>
      <c r="F116" s="318" t="s">
        <v>421</v>
      </c>
      <c r="G116" s="243" t="s">
        <v>421</v>
      </c>
      <c r="H116" s="318">
        <v>0</v>
      </c>
      <c r="I116" s="318">
        <v>0</v>
      </c>
      <c r="J116" s="318">
        <v>0</v>
      </c>
      <c r="K116" s="450">
        <v>0</v>
      </c>
      <c r="L116" s="5"/>
    </row>
    <row r="117" spans="1:12" ht="15">
      <c r="A117" s="378" t="s">
        <v>567</v>
      </c>
      <c r="B117" s="318">
        <v>0</v>
      </c>
      <c r="C117" s="450">
        <v>0</v>
      </c>
      <c r="D117" s="318">
        <v>2</v>
      </c>
      <c r="E117" s="328">
        <v>4.107</v>
      </c>
      <c r="F117" s="318">
        <v>1</v>
      </c>
      <c r="G117" s="243">
        <v>0.04</v>
      </c>
      <c r="H117" s="318">
        <v>1</v>
      </c>
      <c r="I117" s="243">
        <v>5.569</v>
      </c>
      <c r="J117" s="318">
        <v>0</v>
      </c>
      <c r="K117" s="450">
        <v>0</v>
      </c>
      <c r="L117" s="5"/>
    </row>
    <row r="118" spans="1:12" ht="15">
      <c r="A118" s="378" t="s">
        <v>568</v>
      </c>
      <c r="B118" s="318">
        <v>33</v>
      </c>
      <c r="C118" s="376">
        <v>76.156</v>
      </c>
      <c r="D118" s="318">
        <v>29</v>
      </c>
      <c r="E118" s="328">
        <v>83.67</v>
      </c>
      <c r="F118" s="318">
        <v>32</v>
      </c>
      <c r="G118" s="243">
        <v>44.096</v>
      </c>
      <c r="H118" s="318">
        <v>21</v>
      </c>
      <c r="I118" s="243">
        <v>24.794</v>
      </c>
      <c r="J118" s="449">
        <v>6</v>
      </c>
      <c r="K118" s="243">
        <v>5.457</v>
      </c>
      <c r="L118" s="5"/>
    </row>
    <row r="119" spans="1:12" ht="15">
      <c r="A119" s="378" t="s">
        <v>569</v>
      </c>
      <c r="B119" s="318">
        <v>26</v>
      </c>
      <c r="C119" s="376">
        <v>0.686</v>
      </c>
      <c r="D119" s="318">
        <v>12</v>
      </c>
      <c r="E119" s="328">
        <v>0.646</v>
      </c>
      <c r="F119" s="318">
        <v>8</v>
      </c>
      <c r="G119" s="243">
        <v>0.815</v>
      </c>
      <c r="H119" s="318">
        <v>6</v>
      </c>
      <c r="I119" s="243">
        <v>0.256</v>
      </c>
      <c r="J119" s="449">
        <v>10</v>
      </c>
      <c r="K119" s="243">
        <v>10.589</v>
      </c>
      <c r="L119" s="5"/>
    </row>
    <row r="120" spans="1:12" ht="15">
      <c r="A120" s="378" t="s">
        <v>570</v>
      </c>
      <c r="B120" s="318">
        <v>13</v>
      </c>
      <c r="C120" s="376">
        <v>61.338</v>
      </c>
      <c r="D120" s="318">
        <v>8</v>
      </c>
      <c r="E120" s="328">
        <v>30.447</v>
      </c>
      <c r="F120" s="318">
        <v>9</v>
      </c>
      <c r="G120" s="243">
        <v>24.857</v>
      </c>
      <c r="H120" s="318">
        <v>9</v>
      </c>
      <c r="I120" s="243">
        <v>10.701</v>
      </c>
      <c r="J120" s="449">
        <v>5</v>
      </c>
      <c r="K120" s="243">
        <v>4.462</v>
      </c>
      <c r="L120" s="5"/>
    </row>
    <row r="121" spans="1:12" ht="45">
      <c r="A121" s="379" t="s">
        <v>502</v>
      </c>
      <c r="B121" s="318">
        <v>1</v>
      </c>
      <c r="C121" s="376">
        <v>2.331</v>
      </c>
      <c r="D121" s="318" t="s">
        <v>421</v>
      </c>
      <c r="E121" s="328" t="s">
        <v>421</v>
      </c>
      <c r="F121" s="318" t="s">
        <v>421</v>
      </c>
      <c r="G121" s="243" t="s">
        <v>421</v>
      </c>
      <c r="H121" s="318">
        <v>2</v>
      </c>
      <c r="I121" s="243">
        <v>7.839</v>
      </c>
      <c r="J121" s="449" t="s">
        <v>421</v>
      </c>
      <c r="K121" s="243" t="s">
        <v>421</v>
      </c>
      <c r="L121" s="5"/>
    </row>
    <row r="122" spans="1:12" ht="15">
      <c r="A122" s="378" t="s">
        <v>571</v>
      </c>
      <c r="B122" s="318">
        <v>4</v>
      </c>
      <c r="C122" s="376">
        <v>0.788</v>
      </c>
      <c r="D122" s="318">
        <v>2</v>
      </c>
      <c r="E122" s="328">
        <v>0.618</v>
      </c>
      <c r="F122" s="318">
        <v>5</v>
      </c>
      <c r="G122" s="243">
        <v>0.37</v>
      </c>
      <c r="H122" s="318">
        <v>0</v>
      </c>
      <c r="I122" s="318">
        <v>0</v>
      </c>
      <c r="J122" s="449">
        <v>2</v>
      </c>
      <c r="K122" s="243">
        <v>0.266</v>
      </c>
      <c r="L122" s="5"/>
    </row>
    <row r="123" spans="1:12" ht="21" customHeight="1">
      <c r="A123" s="375" t="s">
        <v>487</v>
      </c>
      <c r="B123" s="318"/>
      <c r="C123" s="376"/>
      <c r="D123" s="318"/>
      <c r="E123" s="328"/>
      <c r="F123" s="318"/>
      <c r="G123" s="243"/>
      <c r="H123" s="318"/>
      <c r="I123" s="243"/>
      <c r="J123" s="318"/>
      <c r="K123" s="243"/>
      <c r="L123" s="5"/>
    </row>
    <row r="124" spans="1:12" ht="15">
      <c r="A124" s="377" t="s">
        <v>458</v>
      </c>
      <c r="B124" s="318">
        <v>118</v>
      </c>
      <c r="C124" s="376">
        <v>304.308</v>
      </c>
      <c r="D124" s="318">
        <f>SUM(D125:D131)</f>
        <v>86</v>
      </c>
      <c r="E124" s="328">
        <v>329.745</v>
      </c>
      <c r="F124" s="318">
        <f>SUM(F125:F131)</f>
        <v>153</v>
      </c>
      <c r="G124" s="243">
        <v>269.988</v>
      </c>
      <c r="H124" s="318">
        <v>159</v>
      </c>
      <c r="I124" s="243">
        <v>247.894</v>
      </c>
      <c r="J124" s="449">
        <v>113</v>
      </c>
      <c r="K124" s="243">
        <v>234.785</v>
      </c>
      <c r="L124" s="5"/>
    </row>
    <row r="125" spans="1:12" ht="15">
      <c r="A125" s="378" t="s">
        <v>566</v>
      </c>
      <c r="B125" s="318">
        <v>3</v>
      </c>
      <c r="C125" s="376">
        <v>7.072</v>
      </c>
      <c r="D125" s="318">
        <v>8</v>
      </c>
      <c r="E125" s="328">
        <v>9.136</v>
      </c>
      <c r="F125" s="318">
        <v>19</v>
      </c>
      <c r="G125" s="243">
        <v>8.599</v>
      </c>
      <c r="H125" s="318">
        <v>22</v>
      </c>
      <c r="I125" s="243">
        <v>4.132</v>
      </c>
      <c r="J125" s="449">
        <v>11</v>
      </c>
      <c r="K125" s="243">
        <v>29.972</v>
      </c>
      <c r="L125" s="5"/>
    </row>
    <row r="126" spans="1:12" ht="15">
      <c r="A126" s="378" t="s">
        <v>567</v>
      </c>
      <c r="B126" s="318">
        <v>15</v>
      </c>
      <c r="C126" s="376">
        <v>105.352</v>
      </c>
      <c r="D126" s="318">
        <v>11</v>
      </c>
      <c r="E126" s="328">
        <v>139.136</v>
      </c>
      <c r="F126" s="318">
        <v>16</v>
      </c>
      <c r="G126" s="243">
        <v>26.967</v>
      </c>
      <c r="H126" s="318">
        <v>22</v>
      </c>
      <c r="I126" s="243">
        <v>84.141</v>
      </c>
      <c r="J126" s="449">
        <v>9</v>
      </c>
      <c r="K126" s="243">
        <v>29.465</v>
      </c>
      <c r="L126" s="5"/>
    </row>
    <row r="127" spans="1:12" ht="15">
      <c r="A127" s="378" t="s">
        <v>568</v>
      </c>
      <c r="B127" s="318">
        <v>26</v>
      </c>
      <c r="C127" s="376">
        <v>48.428</v>
      </c>
      <c r="D127" s="318">
        <v>26</v>
      </c>
      <c r="E127" s="328">
        <v>166.431</v>
      </c>
      <c r="F127" s="318">
        <v>32</v>
      </c>
      <c r="G127" s="243">
        <v>162.488</v>
      </c>
      <c r="H127" s="318">
        <v>40</v>
      </c>
      <c r="I127" s="243">
        <v>23.774</v>
      </c>
      <c r="J127" s="449">
        <v>32</v>
      </c>
      <c r="K127" s="243">
        <v>46.463</v>
      </c>
      <c r="L127" s="5"/>
    </row>
    <row r="128" spans="1:12" ht="15">
      <c r="A128" s="378" t="s">
        <v>569</v>
      </c>
      <c r="B128" s="318">
        <v>20</v>
      </c>
      <c r="C128" s="376">
        <v>0.609</v>
      </c>
      <c r="D128" s="318">
        <v>10</v>
      </c>
      <c r="E128" s="328">
        <v>0.357</v>
      </c>
      <c r="F128" s="318">
        <v>25</v>
      </c>
      <c r="G128" s="243">
        <v>14.689</v>
      </c>
      <c r="H128" s="318">
        <v>21</v>
      </c>
      <c r="I128" s="243">
        <v>2.27</v>
      </c>
      <c r="J128" s="449">
        <v>14</v>
      </c>
      <c r="K128" s="243">
        <v>0.38</v>
      </c>
      <c r="L128" s="5"/>
    </row>
    <row r="129" spans="1:12" ht="15">
      <c r="A129" s="378" t="s">
        <v>570</v>
      </c>
      <c r="B129" s="318">
        <v>22</v>
      </c>
      <c r="C129" s="376">
        <v>103.916</v>
      </c>
      <c r="D129" s="318">
        <v>10</v>
      </c>
      <c r="E129" s="328">
        <v>7.586</v>
      </c>
      <c r="F129" s="318">
        <v>36</v>
      </c>
      <c r="G129" s="243">
        <v>36.508</v>
      </c>
      <c r="H129" s="318">
        <v>35</v>
      </c>
      <c r="I129" s="243">
        <v>45.313</v>
      </c>
      <c r="J129" s="449">
        <v>30</v>
      </c>
      <c r="K129" s="243">
        <v>95.145</v>
      </c>
      <c r="L129" s="5"/>
    </row>
    <row r="130" spans="1:12" ht="45">
      <c r="A130" s="379" t="s">
        <v>502</v>
      </c>
      <c r="B130" s="318">
        <v>13</v>
      </c>
      <c r="C130" s="376">
        <v>36.753</v>
      </c>
      <c r="D130" s="318">
        <v>7</v>
      </c>
      <c r="E130" s="328">
        <v>5.938</v>
      </c>
      <c r="F130" s="318">
        <v>8</v>
      </c>
      <c r="G130" s="243">
        <v>19.977</v>
      </c>
      <c r="H130" s="318">
        <v>14</v>
      </c>
      <c r="I130" s="243">
        <v>85.709</v>
      </c>
      <c r="J130" s="449">
        <v>9</v>
      </c>
      <c r="K130" s="243">
        <v>32.056</v>
      </c>
      <c r="L130" s="5"/>
    </row>
    <row r="131" spans="1:12" ht="15">
      <c r="A131" s="378" t="s">
        <v>571</v>
      </c>
      <c r="B131" s="318">
        <v>19</v>
      </c>
      <c r="C131" s="376">
        <v>2.178</v>
      </c>
      <c r="D131" s="318">
        <v>14</v>
      </c>
      <c r="E131" s="328">
        <v>1.161</v>
      </c>
      <c r="F131" s="318">
        <v>17</v>
      </c>
      <c r="G131" s="243">
        <v>0.76</v>
      </c>
      <c r="H131" s="318">
        <v>5</v>
      </c>
      <c r="I131" s="243">
        <v>2.555</v>
      </c>
      <c r="J131" s="449">
        <v>8</v>
      </c>
      <c r="K131" s="243">
        <v>1.304</v>
      </c>
      <c r="L131" s="5"/>
    </row>
    <row r="132" spans="1:12" ht="21" customHeight="1">
      <c r="A132" s="375" t="s">
        <v>488</v>
      </c>
      <c r="B132" s="318"/>
      <c r="C132" s="376"/>
      <c r="D132" s="318"/>
      <c r="E132" s="328"/>
      <c r="F132" s="318"/>
      <c r="G132" s="243"/>
      <c r="H132" s="318"/>
      <c r="I132" s="243"/>
      <c r="J132" s="318"/>
      <c r="K132" s="243"/>
      <c r="L132" s="5"/>
    </row>
    <row r="133" spans="1:12" ht="15">
      <c r="A133" s="377" t="s">
        <v>458</v>
      </c>
      <c r="B133" s="318">
        <v>76</v>
      </c>
      <c r="C133" s="376">
        <v>67.98599999999999</v>
      </c>
      <c r="D133" s="318">
        <f>SUM(D134:D140)</f>
        <v>83</v>
      </c>
      <c r="E133" s="328">
        <v>111.509</v>
      </c>
      <c r="F133" s="318">
        <f>SUM(F134:F140)</f>
        <v>76</v>
      </c>
      <c r="G133" s="243">
        <v>68.002</v>
      </c>
      <c r="H133" s="318">
        <v>76</v>
      </c>
      <c r="I133" s="243">
        <v>111.639</v>
      </c>
      <c r="J133" s="449">
        <v>58</v>
      </c>
      <c r="K133" s="243">
        <v>170.356</v>
      </c>
      <c r="L133" s="5"/>
    </row>
    <row r="134" spans="1:12" ht="15">
      <c r="A134" s="378" t="s">
        <v>566</v>
      </c>
      <c r="B134" s="318">
        <v>1</v>
      </c>
      <c r="C134" s="376">
        <v>0.775</v>
      </c>
      <c r="D134" s="318">
        <v>1</v>
      </c>
      <c r="E134" s="328">
        <v>3.897</v>
      </c>
      <c r="F134" s="318">
        <v>1</v>
      </c>
      <c r="G134" s="243">
        <v>3.243</v>
      </c>
      <c r="H134" s="318">
        <v>0</v>
      </c>
      <c r="I134" s="318">
        <v>0</v>
      </c>
      <c r="J134" s="318">
        <v>0</v>
      </c>
      <c r="K134" s="243" t="s">
        <v>421</v>
      </c>
      <c r="L134" s="5"/>
    </row>
    <row r="135" spans="1:12" ht="15">
      <c r="A135" s="378" t="s">
        <v>567</v>
      </c>
      <c r="B135" s="318">
        <v>4</v>
      </c>
      <c r="C135" s="376">
        <v>9.185</v>
      </c>
      <c r="D135" s="318">
        <v>11</v>
      </c>
      <c r="E135" s="328">
        <v>45.63</v>
      </c>
      <c r="F135" s="318">
        <v>7</v>
      </c>
      <c r="G135" s="243">
        <v>30.308</v>
      </c>
      <c r="H135" s="318">
        <v>3</v>
      </c>
      <c r="I135" s="243">
        <v>71.901</v>
      </c>
      <c r="J135" s="449">
        <v>4</v>
      </c>
      <c r="K135" s="243">
        <v>29.201</v>
      </c>
      <c r="L135" s="5"/>
    </row>
    <row r="136" spans="1:12" ht="15">
      <c r="A136" s="378" t="s">
        <v>568</v>
      </c>
      <c r="B136" s="318">
        <v>20</v>
      </c>
      <c r="C136" s="376">
        <v>8.625</v>
      </c>
      <c r="D136" s="318">
        <v>27</v>
      </c>
      <c r="E136" s="328">
        <v>17.43</v>
      </c>
      <c r="F136" s="318">
        <v>16</v>
      </c>
      <c r="G136" s="243">
        <v>15.761</v>
      </c>
      <c r="H136" s="318">
        <v>23</v>
      </c>
      <c r="I136" s="243">
        <v>23.011</v>
      </c>
      <c r="J136" s="449">
        <v>14</v>
      </c>
      <c r="K136" s="243">
        <v>65.01</v>
      </c>
      <c r="L136" s="5"/>
    </row>
    <row r="137" spans="1:12" ht="15">
      <c r="A137" s="378" t="s">
        <v>569</v>
      </c>
      <c r="B137" s="318">
        <v>30</v>
      </c>
      <c r="C137" s="376">
        <v>2.926</v>
      </c>
      <c r="D137" s="318">
        <v>26</v>
      </c>
      <c r="E137" s="328">
        <v>20.222</v>
      </c>
      <c r="F137" s="318">
        <v>32</v>
      </c>
      <c r="G137" s="243">
        <v>1.041</v>
      </c>
      <c r="H137" s="318">
        <v>29</v>
      </c>
      <c r="I137" s="243">
        <v>1.986</v>
      </c>
      <c r="J137" s="449">
        <v>23</v>
      </c>
      <c r="K137" s="243">
        <v>60.898</v>
      </c>
      <c r="L137" s="5"/>
    </row>
    <row r="138" spans="1:12" ht="15">
      <c r="A138" s="378" t="s">
        <v>570</v>
      </c>
      <c r="B138" s="318">
        <v>17</v>
      </c>
      <c r="C138" s="376">
        <v>28.732</v>
      </c>
      <c r="D138" s="318">
        <v>14</v>
      </c>
      <c r="E138" s="328">
        <v>7.371</v>
      </c>
      <c r="F138" s="318">
        <v>15</v>
      </c>
      <c r="G138" s="243">
        <v>10.427</v>
      </c>
      <c r="H138" s="318">
        <v>15</v>
      </c>
      <c r="I138" s="243">
        <v>7.622</v>
      </c>
      <c r="J138" s="449">
        <v>6</v>
      </c>
      <c r="K138" s="243">
        <v>10.629</v>
      </c>
      <c r="L138" s="5"/>
    </row>
    <row r="139" spans="1:12" ht="45">
      <c r="A139" s="379" t="s">
        <v>502</v>
      </c>
      <c r="B139" s="318">
        <v>3</v>
      </c>
      <c r="C139" s="376">
        <v>17.173</v>
      </c>
      <c r="D139" s="318">
        <v>4</v>
      </c>
      <c r="E139" s="328">
        <v>16.959</v>
      </c>
      <c r="F139" s="318">
        <v>3</v>
      </c>
      <c r="G139" s="243">
        <v>6.597</v>
      </c>
      <c r="H139" s="318">
        <v>6</v>
      </c>
      <c r="I139" s="243">
        <v>7.119</v>
      </c>
      <c r="J139" s="449">
        <v>3</v>
      </c>
      <c r="K139" s="243">
        <v>2.531</v>
      </c>
      <c r="L139" s="5"/>
    </row>
    <row r="140" spans="1:12" ht="15">
      <c r="A140" s="378" t="s">
        <v>571</v>
      </c>
      <c r="B140" s="318">
        <v>1</v>
      </c>
      <c r="C140" s="376">
        <v>0.57</v>
      </c>
      <c r="D140" s="318" t="s">
        <v>421</v>
      </c>
      <c r="E140" s="328" t="s">
        <v>421</v>
      </c>
      <c r="F140" s="318">
        <v>2</v>
      </c>
      <c r="G140" s="243">
        <v>0.625</v>
      </c>
      <c r="H140" s="318">
        <v>0</v>
      </c>
      <c r="I140" s="318">
        <v>0</v>
      </c>
      <c r="J140" s="449">
        <v>8</v>
      </c>
      <c r="K140" s="243">
        <v>2.087</v>
      </c>
      <c r="L140" s="5"/>
    </row>
    <row r="141" spans="1:12" ht="21" customHeight="1">
      <c r="A141" s="375" t="s">
        <v>489</v>
      </c>
      <c r="B141" s="318"/>
      <c r="C141" s="376"/>
      <c r="D141" s="318"/>
      <c r="E141" s="328"/>
      <c r="F141" s="318"/>
      <c r="G141" s="243"/>
      <c r="H141" s="318"/>
      <c r="I141" s="243"/>
      <c r="J141" s="318"/>
      <c r="K141" s="243"/>
      <c r="L141" s="5"/>
    </row>
    <row r="142" spans="1:12" ht="15">
      <c r="A142" s="377" t="s">
        <v>458</v>
      </c>
      <c r="B142" s="318">
        <v>69</v>
      </c>
      <c r="C142" s="376">
        <v>56.818000000000005</v>
      </c>
      <c r="D142" s="318">
        <f>SUM(D143:D149)</f>
        <v>73</v>
      </c>
      <c r="E142" s="328">
        <v>63.418</v>
      </c>
      <c r="F142" s="318">
        <f>SUM(F143:F149)</f>
        <v>67</v>
      </c>
      <c r="G142" s="243">
        <v>46.327</v>
      </c>
      <c r="H142" s="318">
        <v>87</v>
      </c>
      <c r="I142" s="243">
        <v>50.392</v>
      </c>
      <c r="J142" s="449">
        <v>67</v>
      </c>
      <c r="K142" s="243">
        <v>52.986</v>
      </c>
      <c r="L142" s="5"/>
    </row>
    <row r="143" spans="1:12" ht="15">
      <c r="A143" s="378" t="s">
        <v>566</v>
      </c>
      <c r="B143" s="318">
        <v>0</v>
      </c>
      <c r="C143" s="450">
        <v>0</v>
      </c>
      <c r="D143" s="318" t="s">
        <v>421</v>
      </c>
      <c r="E143" s="328" t="s">
        <v>421</v>
      </c>
      <c r="F143" s="318">
        <v>1</v>
      </c>
      <c r="G143" s="243">
        <v>6.593</v>
      </c>
      <c r="H143" s="318">
        <v>5</v>
      </c>
      <c r="I143" s="243">
        <v>3.308</v>
      </c>
      <c r="J143" s="449" t="s">
        <v>421</v>
      </c>
      <c r="K143" s="243" t="s">
        <v>421</v>
      </c>
      <c r="L143" s="5"/>
    </row>
    <row r="144" spans="1:12" ht="15">
      <c r="A144" s="378" t="s">
        <v>567</v>
      </c>
      <c r="B144" s="318">
        <v>6</v>
      </c>
      <c r="C144" s="376">
        <v>4.383</v>
      </c>
      <c r="D144" s="318">
        <v>1</v>
      </c>
      <c r="E144" s="328">
        <v>1.104</v>
      </c>
      <c r="F144" s="318">
        <v>3</v>
      </c>
      <c r="G144" s="243">
        <v>8.298</v>
      </c>
      <c r="H144" s="318">
        <v>1</v>
      </c>
      <c r="I144" s="243">
        <v>0.533</v>
      </c>
      <c r="J144" s="449">
        <v>1</v>
      </c>
      <c r="K144" s="243">
        <v>0.7</v>
      </c>
      <c r="L144" s="5"/>
    </row>
    <row r="145" spans="1:12" ht="15">
      <c r="A145" s="378" t="s">
        <v>568</v>
      </c>
      <c r="B145" s="318">
        <v>19</v>
      </c>
      <c r="C145" s="376">
        <v>22.316</v>
      </c>
      <c r="D145" s="318">
        <v>29</v>
      </c>
      <c r="E145" s="328">
        <v>32.732</v>
      </c>
      <c r="F145" s="318">
        <v>24</v>
      </c>
      <c r="G145" s="243">
        <v>24.234</v>
      </c>
      <c r="H145" s="318">
        <v>45</v>
      </c>
      <c r="I145" s="243">
        <v>24.423</v>
      </c>
      <c r="J145" s="449">
        <v>27</v>
      </c>
      <c r="K145" s="243">
        <v>24.913</v>
      </c>
      <c r="L145" s="5"/>
    </row>
    <row r="146" spans="1:12" ht="15">
      <c r="A146" s="378" t="s">
        <v>569</v>
      </c>
      <c r="B146" s="318">
        <v>18</v>
      </c>
      <c r="C146" s="376">
        <v>0.636</v>
      </c>
      <c r="D146" s="318">
        <v>20</v>
      </c>
      <c r="E146" s="328">
        <v>0.904</v>
      </c>
      <c r="F146" s="318">
        <v>18</v>
      </c>
      <c r="G146" s="243">
        <v>0.938</v>
      </c>
      <c r="H146" s="318">
        <v>16</v>
      </c>
      <c r="I146" s="243">
        <v>0.634</v>
      </c>
      <c r="J146" s="449">
        <v>19</v>
      </c>
      <c r="K146" s="243">
        <v>0.497</v>
      </c>
      <c r="L146" s="5"/>
    </row>
    <row r="147" spans="1:12" ht="15">
      <c r="A147" s="378" t="s">
        <v>570</v>
      </c>
      <c r="B147" s="318">
        <v>10</v>
      </c>
      <c r="C147" s="376">
        <v>7.534</v>
      </c>
      <c r="D147" s="318">
        <v>8</v>
      </c>
      <c r="E147" s="328">
        <v>11.282</v>
      </c>
      <c r="F147" s="318">
        <v>5</v>
      </c>
      <c r="G147" s="243">
        <v>1.487</v>
      </c>
      <c r="H147" s="318">
        <v>6</v>
      </c>
      <c r="I147" s="243">
        <v>8.617</v>
      </c>
      <c r="J147" s="449">
        <v>15</v>
      </c>
      <c r="K147" s="243">
        <v>26.045</v>
      </c>
      <c r="L147" s="5"/>
    </row>
    <row r="148" spans="1:12" ht="45">
      <c r="A148" s="379" t="s">
        <v>502</v>
      </c>
      <c r="B148" s="318">
        <v>5</v>
      </c>
      <c r="C148" s="376">
        <v>21.242</v>
      </c>
      <c r="D148" s="318">
        <v>4</v>
      </c>
      <c r="E148" s="328">
        <v>16.245</v>
      </c>
      <c r="F148" s="318">
        <v>2</v>
      </c>
      <c r="G148" s="243">
        <v>2.25</v>
      </c>
      <c r="H148" s="318">
        <v>4</v>
      </c>
      <c r="I148" s="243">
        <v>6.273</v>
      </c>
      <c r="J148" s="449" t="s">
        <v>421</v>
      </c>
      <c r="K148" s="243" t="s">
        <v>421</v>
      </c>
      <c r="L148" s="5"/>
    </row>
    <row r="149" spans="1:12" ht="15">
      <c r="A149" s="378" t="s">
        <v>571</v>
      </c>
      <c r="B149" s="318">
        <v>11</v>
      </c>
      <c r="C149" s="376">
        <v>0.707</v>
      </c>
      <c r="D149" s="318">
        <v>11</v>
      </c>
      <c r="E149" s="328">
        <v>1.151</v>
      </c>
      <c r="F149" s="318">
        <v>14</v>
      </c>
      <c r="G149" s="243">
        <v>2.527</v>
      </c>
      <c r="H149" s="318">
        <v>10</v>
      </c>
      <c r="I149" s="243">
        <v>6.604</v>
      </c>
      <c r="J149" s="449">
        <v>5</v>
      </c>
      <c r="K149" s="243">
        <v>0.831</v>
      </c>
      <c r="L149" s="5"/>
    </row>
    <row r="150" spans="1:12" ht="21" customHeight="1">
      <c r="A150" s="375" t="s">
        <v>490</v>
      </c>
      <c r="B150" s="318"/>
      <c r="C150" s="376"/>
      <c r="D150" s="318"/>
      <c r="E150" s="328"/>
      <c r="F150" s="318"/>
      <c r="G150" s="243"/>
      <c r="H150" s="318"/>
      <c r="I150" s="243"/>
      <c r="J150" s="318"/>
      <c r="K150" s="243"/>
      <c r="L150" s="5"/>
    </row>
    <row r="151" spans="1:12" ht="15">
      <c r="A151" s="377" t="s">
        <v>458</v>
      </c>
      <c r="B151" s="318">
        <v>32</v>
      </c>
      <c r="C151" s="376">
        <v>40.402</v>
      </c>
      <c r="D151" s="318">
        <f>SUM(D152:D158)</f>
        <v>28</v>
      </c>
      <c r="E151" s="328">
        <v>27.596</v>
      </c>
      <c r="F151" s="318">
        <f>SUM(F152:F158)</f>
        <v>61</v>
      </c>
      <c r="G151" s="243">
        <v>111.479</v>
      </c>
      <c r="H151" s="318">
        <v>28</v>
      </c>
      <c r="I151" s="243">
        <v>24.052</v>
      </c>
      <c r="J151" s="449">
        <v>10</v>
      </c>
      <c r="K151" s="243">
        <v>7.933</v>
      </c>
      <c r="L151" s="5"/>
    </row>
    <row r="152" spans="1:12" ht="15">
      <c r="A152" s="378" t="s">
        <v>566</v>
      </c>
      <c r="B152" s="318">
        <v>0</v>
      </c>
      <c r="C152" s="450">
        <v>0</v>
      </c>
      <c r="D152" s="318">
        <v>1</v>
      </c>
      <c r="E152" s="328">
        <v>7.209</v>
      </c>
      <c r="F152" s="318" t="s">
        <v>421</v>
      </c>
      <c r="G152" s="243" t="s">
        <v>421</v>
      </c>
      <c r="H152" s="318">
        <v>0</v>
      </c>
      <c r="I152" s="318">
        <v>0</v>
      </c>
      <c r="J152" s="449">
        <v>2</v>
      </c>
      <c r="K152" s="243">
        <v>1.793</v>
      </c>
      <c r="L152" s="5"/>
    </row>
    <row r="153" spans="1:12" ht="15">
      <c r="A153" s="378" t="s">
        <v>567</v>
      </c>
      <c r="B153" s="318">
        <v>2</v>
      </c>
      <c r="C153" s="376">
        <v>1.303</v>
      </c>
      <c r="D153" s="318" t="s">
        <v>421</v>
      </c>
      <c r="E153" s="328" t="s">
        <v>421</v>
      </c>
      <c r="F153" s="318">
        <v>1</v>
      </c>
      <c r="G153" s="243">
        <v>0.795</v>
      </c>
      <c r="H153" s="318">
        <v>2</v>
      </c>
      <c r="I153" s="243">
        <v>1.223</v>
      </c>
      <c r="J153" s="449" t="s">
        <v>421</v>
      </c>
      <c r="K153" s="243" t="s">
        <v>421</v>
      </c>
      <c r="L153" s="5"/>
    </row>
    <row r="154" spans="1:12" ht="15">
      <c r="A154" s="378" t="s">
        <v>568</v>
      </c>
      <c r="B154" s="318">
        <v>10</v>
      </c>
      <c r="C154" s="376">
        <v>21.025</v>
      </c>
      <c r="D154" s="318">
        <v>8</v>
      </c>
      <c r="E154" s="328">
        <v>9.563</v>
      </c>
      <c r="F154" s="318">
        <v>7</v>
      </c>
      <c r="G154" s="243">
        <v>10.856</v>
      </c>
      <c r="H154" s="318">
        <v>8</v>
      </c>
      <c r="I154" s="243">
        <v>7.071</v>
      </c>
      <c r="J154" s="449">
        <v>3</v>
      </c>
      <c r="K154" s="243">
        <v>2.501</v>
      </c>
      <c r="L154" s="5"/>
    </row>
    <row r="155" spans="1:12" ht="15">
      <c r="A155" s="378" t="s">
        <v>569</v>
      </c>
      <c r="B155" s="318">
        <v>1</v>
      </c>
      <c r="C155" s="376">
        <v>0.025</v>
      </c>
      <c r="D155" s="318">
        <v>7</v>
      </c>
      <c r="E155" s="328">
        <v>0.488</v>
      </c>
      <c r="F155" s="318">
        <v>8</v>
      </c>
      <c r="G155" s="243">
        <v>7.889</v>
      </c>
      <c r="H155" s="318">
        <v>1</v>
      </c>
      <c r="I155" s="243">
        <v>0.015</v>
      </c>
      <c r="J155" s="449">
        <v>1</v>
      </c>
      <c r="K155" s="243">
        <v>0.495</v>
      </c>
      <c r="L155" s="5"/>
    </row>
    <row r="156" spans="1:12" ht="15">
      <c r="A156" s="378" t="s">
        <v>570</v>
      </c>
      <c r="B156" s="318">
        <v>11</v>
      </c>
      <c r="C156" s="376">
        <v>9.101</v>
      </c>
      <c r="D156" s="318">
        <v>4</v>
      </c>
      <c r="E156" s="328">
        <v>7.181</v>
      </c>
      <c r="F156" s="318">
        <v>28</v>
      </c>
      <c r="G156" s="243">
        <v>73.252</v>
      </c>
      <c r="H156" s="318">
        <v>11</v>
      </c>
      <c r="I156" s="243">
        <v>8.079</v>
      </c>
      <c r="J156" s="449">
        <v>4</v>
      </c>
      <c r="K156" s="243">
        <v>3.144</v>
      </c>
      <c r="L156" s="5"/>
    </row>
    <row r="157" spans="1:12" ht="45">
      <c r="A157" s="379" t="s">
        <v>502</v>
      </c>
      <c r="B157" s="318">
        <v>3</v>
      </c>
      <c r="C157" s="376">
        <v>3.623</v>
      </c>
      <c r="D157" s="318" t="s">
        <v>421</v>
      </c>
      <c r="E157" s="328" t="s">
        <v>421</v>
      </c>
      <c r="F157" s="318">
        <v>6</v>
      </c>
      <c r="G157" s="243">
        <v>1.942</v>
      </c>
      <c r="H157" s="318">
        <v>3</v>
      </c>
      <c r="I157" s="243">
        <v>7.369</v>
      </c>
      <c r="J157" s="449" t="s">
        <v>421</v>
      </c>
      <c r="K157" s="243" t="s">
        <v>421</v>
      </c>
      <c r="L157" s="5"/>
    </row>
    <row r="158" spans="1:12" ht="15">
      <c r="A158" s="378" t="s">
        <v>571</v>
      </c>
      <c r="B158" s="318">
        <v>5</v>
      </c>
      <c r="C158" s="376">
        <v>5.325</v>
      </c>
      <c r="D158" s="318">
        <v>8</v>
      </c>
      <c r="E158" s="328">
        <v>3.155</v>
      </c>
      <c r="F158" s="318">
        <v>11</v>
      </c>
      <c r="G158" s="243">
        <v>16.745</v>
      </c>
      <c r="H158" s="318">
        <v>3</v>
      </c>
      <c r="I158" s="243">
        <v>0.295</v>
      </c>
      <c r="J158" s="449" t="s">
        <v>421</v>
      </c>
      <c r="K158" s="243" t="s">
        <v>421</v>
      </c>
      <c r="L158" s="5"/>
    </row>
    <row r="159" spans="1:12" ht="21" customHeight="1">
      <c r="A159" s="375" t="s">
        <v>491</v>
      </c>
      <c r="B159" s="318"/>
      <c r="C159" s="376"/>
      <c r="D159" s="318"/>
      <c r="E159" s="328"/>
      <c r="F159" s="318"/>
      <c r="G159" s="243"/>
      <c r="H159" s="318"/>
      <c r="I159" s="243"/>
      <c r="J159" s="318"/>
      <c r="K159" s="243"/>
      <c r="L159" s="5"/>
    </row>
    <row r="160" spans="1:12" ht="15">
      <c r="A160" s="377" t="s">
        <v>458</v>
      </c>
      <c r="B160" s="318">
        <v>114</v>
      </c>
      <c r="C160" s="376">
        <v>279.641</v>
      </c>
      <c r="D160" s="318">
        <f>SUM(D161:D167)</f>
        <v>115</v>
      </c>
      <c r="E160" s="328">
        <v>114.348</v>
      </c>
      <c r="F160" s="318">
        <f>SUM(F161:F167)</f>
        <v>123</v>
      </c>
      <c r="G160" s="243">
        <v>162.15</v>
      </c>
      <c r="H160" s="318">
        <v>94</v>
      </c>
      <c r="I160" s="243">
        <v>142.053</v>
      </c>
      <c r="J160" s="449">
        <v>116</v>
      </c>
      <c r="K160" s="243">
        <v>172.018</v>
      </c>
      <c r="L160" s="5"/>
    </row>
    <row r="161" spans="1:12" ht="15">
      <c r="A161" s="378" t="s">
        <v>566</v>
      </c>
      <c r="B161" s="318">
        <v>1</v>
      </c>
      <c r="C161" s="376">
        <v>0.443</v>
      </c>
      <c r="D161" s="318">
        <v>3</v>
      </c>
      <c r="E161" s="328">
        <v>5.527</v>
      </c>
      <c r="F161" s="318">
        <v>1</v>
      </c>
      <c r="G161" s="243">
        <v>4.422</v>
      </c>
      <c r="H161" s="318">
        <v>2</v>
      </c>
      <c r="I161" s="243">
        <v>1.727</v>
      </c>
      <c r="J161" s="449">
        <v>7</v>
      </c>
      <c r="K161" s="243">
        <v>13.411</v>
      </c>
      <c r="L161" s="5"/>
    </row>
    <row r="162" spans="1:12" ht="15">
      <c r="A162" s="378" t="s">
        <v>567</v>
      </c>
      <c r="B162" s="318">
        <v>10</v>
      </c>
      <c r="C162" s="376">
        <v>45.073</v>
      </c>
      <c r="D162" s="318">
        <v>12</v>
      </c>
      <c r="E162" s="328">
        <v>41.278</v>
      </c>
      <c r="F162" s="318">
        <v>14</v>
      </c>
      <c r="G162" s="243">
        <v>56.378</v>
      </c>
      <c r="H162" s="318">
        <v>11</v>
      </c>
      <c r="I162" s="243">
        <v>91.315</v>
      </c>
      <c r="J162" s="449">
        <v>13</v>
      </c>
      <c r="K162" s="243">
        <v>48.347</v>
      </c>
      <c r="L162" s="5"/>
    </row>
    <row r="163" spans="1:12" ht="15">
      <c r="A163" s="378" t="s">
        <v>568</v>
      </c>
      <c r="B163" s="318">
        <v>23</v>
      </c>
      <c r="C163" s="376">
        <v>162.497</v>
      </c>
      <c r="D163" s="318">
        <v>30</v>
      </c>
      <c r="E163" s="328">
        <v>39.139</v>
      </c>
      <c r="F163" s="318">
        <v>31</v>
      </c>
      <c r="G163" s="243">
        <v>29.591</v>
      </c>
      <c r="H163" s="318">
        <v>22</v>
      </c>
      <c r="I163" s="243">
        <v>22.223</v>
      </c>
      <c r="J163" s="449">
        <v>36</v>
      </c>
      <c r="K163" s="243">
        <v>58.086</v>
      </c>
      <c r="L163" s="5"/>
    </row>
    <row r="164" spans="1:12" ht="15">
      <c r="A164" s="378" t="s">
        <v>569</v>
      </c>
      <c r="B164" s="318">
        <v>36</v>
      </c>
      <c r="C164" s="376">
        <v>13.912</v>
      </c>
      <c r="D164" s="318">
        <v>33</v>
      </c>
      <c r="E164" s="328">
        <v>1.561</v>
      </c>
      <c r="F164" s="318">
        <v>20</v>
      </c>
      <c r="G164" s="243">
        <v>1.284</v>
      </c>
      <c r="H164" s="318">
        <v>21</v>
      </c>
      <c r="I164" s="243">
        <v>2.132</v>
      </c>
      <c r="J164" s="449">
        <v>17</v>
      </c>
      <c r="K164" s="243">
        <v>0.868</v>
      </c>
      <c r="L164" s="5"/>
    </row>
    <row r="165" spans="1:12" ht="15">
      <c r="A165" s="378" t="s">
        <v>570</v>
      </c>
      <c r="B165" s="318">
        <v>9</v>
      </c>
      <c r="C165" s="376">
        <v>15.126</v>
      </c>
      <c r="D165" s="318">
        <v>9</v>
      </c>
      <c r="E165" s="328">
        <v>11.547</v>
      </c>
      <c r="F165" s="318">
        <v>12</v>
      </c>
      <c r="G165" s="243">
        <v>28.38</v>
      </c>
      <c r="H165" s="318">
        <v>13</v>
      </c>
      <c r="I165" s="243">
        <v>17.568</v>
      </c>
      <c r="J165" s="449">
        <v>10</v>
      </c>
      <c r="K165" s="243">
        <v>14.786</v>
      </c>
      <c r="L165" s="5"/>
    </row>
    <row r="166" spans="1:12" ht="45">
      <c r="A166" s="379" t="s">
        <v>502</v>
      </c>
      <c r="B166" s="318">
        <v>9</v>
      </c>
      <c r="C166" s="376">
        <v>32.865</v>
      </c>
      <c r="D166" s="318">
        <v>4</v>
      </c>
      <c r="E166" s="328">
        <v>11.409</v>
      </c>
      <c r="F166" s="318">
        <v>10</v>
      </c>
      <c r="G166" s="243">
        <v>34.646</v>
      </c>
      <c r="H166" s="318">
        <v>6</v>
      </c>
      <c r="I166" s="243">
        <v>3.805</v>
      </c>
      <c r="J166" s="449">
        <v>7</v>
      </c>
      <c r="K166" s="243">
        <v>29.407</v>
      </c>
      <c r="L166" s="5"/>
    </row>
    <row r="167" spans="1:12" ht="15">
      <c r="A167" s="378" t="s">
        <v>571</v>
      </c>
      <c r="B167" s="318">
        <v>26</v>
      </c>
      <c r="C167" s="376">
        <v>9.725</v>
      </c>
      <c r="D167" s="318">
        <v>24</v>
      </c>
      <c r="E167" s="328">
        <v>3.887</v>
      </c>
      <c r="F167" s="318">
        <v>35</v>
      </c>
      <c r="G167" s="243">
        <v>7.449</v>
      </c>
      <c r="H167" s="318">
        <v>19</v>
      </c>
      <c r="I167" s="243">
        <v>3.283</v>
      </c>
      <c r="J167" s="449">
        <v>26</v>
      </c>
      <c r="K167" s="243">
        <v>7.113</v>
      </c>
      <c r="L167" s="5"/>
    </row>
    <row r="168" spans="1:12" ht="21.75" customHeight="1">
      <c r="A168" s="375" t="s">
        <v>492</v>
      </c>
      <c r="B168" s="318"/>
      <c r="C168" s="376"/>
      <c r="D168" s="318"/>
      <c r="E168" s="328"/>
      <c r="F168" s="318"/>
      <c r="G168" s="243"/>
      <c r="H168" s="318"/>
      <c r="I168" s="243"/>
      <c r="J168" s="318"/>
      <c r="K168" s="243"/>
      <c r="L168" s="5"/>
    </row>
    <row r="169" spans="1:12" ht="15">
      <c r="A169" s="377" t="s">
        <v>458</v>
      </c>
      <c r="B169" s="318">
        <v>112</v>
      </c>
      <c r="C169" s="376">
        <v>139.156</v>
      </c>
      <c r="D169" s="318">
        <f>SUM(D170:D176)</f>
        <v>110</v>
      </c>
      <c r="E169" s="328">
        <v>109.117</v>
      </c>
      <c r="F169" s="318">
        <f>SUM(F170:F176)</f>
        <v>99</v>
      </c>
      <c r="G169" s="243">
        <v>97.435</v>
      </c>
      <c r="H169" s="318">
        <v>102</v>
      </c>
      <c r="I169" s="243">
        <v>132.436</v>
      </c>
      <c r="J169" s="449">
        <v>98</v>
      </c>
      <c r="K169" s="243">
        <v>130.861</v>
      </c>
      <c r="L169" s="5"/>
    </row>
    <row r="170" spans="1:12" ht="15">
      <c r="A170" s="378" t="s">
        <v>566</v>
      </c>
      <c r="B170" s="318">
        <v>0</v>
      </c>
      <c r="C170" s="450">
        <v>0</v>
      </c>
      <c r="D170" s="318">
        <v>1</v>
      </c>
      <c r="E170" s="328">
        <v>0.376</v>
      </c>
      <c r="F170" s="318" t="s">
        <v>421</v>
      </c>
      <c r="G170" s="243" t="s">
        <v>421</v>
      </c>
      <c r="H170" s="318">
        <v>1</v>
      </c>
      <c r="I170" s="243">
        <v>4.356</v>
      </c>
      <c r="J170" s="449">
        <v>15</v>
      </c>
      <c r="K170" s="243">
        <v>53.652</v>
      </c>
      <c r="L170" s="5"/>
    </row>
    <row r="171" spans="1:12" ht="15">
      <c r="A171" s="378" t="s">
        <v>567</v>
      </c>
      <c r="B171" s="318">
        <v>15</v>
      </c>
      <c r="C171" s="376">
        <v>72.417</v>
      </c>
      <c r="D171" s="318">
        <v>22</v>
      </c>
      <c r="E171" s="328">
        <v>6.487</v>
      </c>
      <c r="F171" s="318">
        <v>20</v>
      </c>
      <c r="G171" s="243">
        <v>5.021</v>
      </c>
      <c r="H171" s="318">
        <v>13</v>
      </c>
      <c r="I171" s="243">
        <v>2.115</v>
      </c>
      <c r="J171" s="449">
        <v>14</v>
      </c>
      <c r="K171" s="243">
        <v>14.507</v>
      </c>
      <c r="L171" s="5"/>
    </row>
    <row r="172" spans="1:12" ht="15">
      <c r="A172" s="378" t="s">
        <v>568</v>
      </c>
      <c r="B172" s="318">
        <v>40</v>
      </c>
      <c r="C172" s="376">
        <v>17.202</v>
      </c>
      <c r="D172" s="318">
        <v>28</v>
      </c>
      <c r="E172" s="328">
        <v>37.525</v>
      </c>
      <c r="F172" s="318">
        <v>38</v>
      </c>
      <c r="G172" s="243">
        <v>17.62</v>
      </c>
      <c r="H172" s="318">
        <v>26</v>
      </c>
      <c r="I172" s="243">
        <v>13.825</v>
      </c>
      <c r="J172" s="449">
        <v>22</v>
      </c>
      <c r="K172" s="243">
        <v>31.477</v>
      </c>
      <c r="L172" s="5"/>
    </row>
    <row r="173" spans="1:12" ht="15">
      <c r="A173" s="378" t="s">
        <v>569</v>
      </c>
      <c r="B173" s="318">
        <v>13</v>
      </c>
      <c r="C173" s="376">
        <v>0.486</v>
      </c>
      <c r="D173" s="318">
        <v>16</v>
      </c>
      <c r="E173" s="328">
        <v>0.959</v>
      </c>
      <c r="F173" s="318">
        <v>10</v>
      </c>
      <c r="G173" s="243">
        <v>1.24</v>
      </c>
      <c r="H173" s="318">
        <v>8</v>
      </c>
      <c r="I173" s="243">
        <v>1.562</v>
      </c>
      <c r="J173" s="449">
        <v>9</v>
      </c>
      <c r="K173" s="243">
        <v>1.045</v>
      </c>
      <c r="L173" s="5"/>
    </row>
    <row r="174" spans="1:12" ht="15">
      <c r="A174" s="378" t="s">
        <v>570</v>
      </c>
      <c r="B174" s="318">
        <v>17</v>
      </c>
      <c r="C174" s="376">
        <v>39.866</v>
      </c>
      <c r="D174" s="318">
        <v>20</v>
      </c>
      <c r="E174" s="328">
        <v>61.709</v>
      </c>
      <c r="F174" s="318">
        <v>24</v>
      </c>
      <c r="G174" s="243">
        <v>73.216</v>
      </c>
      <c r="H174" s="318">
        <v>35</v>
      </c>
      <c r="I174" s="243">
        <v>91.862</v>
      </c>
      <c r="J174" s="449">
        <v>19</v>
      </c>
      <c r="K174" s="243">
        <v>26.071</v>
      </c>
      <c r="L174" s="5"/>
    </row>
    <row r="175" spans="1:12" ht="45">
      <c r="A175" s="379" t="s">
        <v>502</v>
      </c>
      <c r="B175" s="318">
        <v>9</v>
      </c>
      <c r="C175" s="376">
        <v>4.767</v>
      </c>
      <c r="D175" s="318">
        <v>11</v>
      </c>
      <c r="E175" s="328">
        <v>1.583</v>
      </c>
      <c r="F175" s="318" t="s">
        <v>421</v>
      </c>
      <c r="G175" s="243" t="s">
        <v>421</v>
      </c>
      <c r="H175" s="318">
        <v>6</v>
      </c>
      <c r="I175" s="243">
        <v>15.067</v>
      </c>
      <c r="J175" s="449">
        <v>9</v>
      </c>
      <c r="K175" s="243">
        <v>3.484</v>
      </c>
      <c r="L175" s="5"/>
    </row>
    <row r="176" spans="1:12" ht="15">
      <c r="A176" s="378" t="s">
        <v>571</v>
      </c>
      <c r="B176" s="318">
        <v>18</v>
      </c>
      <c r="C176" s="376">
        <v>4.418</v>
      </c>
      <c r="D176" s="318">
        <v>12</v>
      </c>
      <c r="E176" s="328">
        <v>0.478</v>
      </c>
      <c r="F176" s="318">
        <v>7</v>
      </c>
      <c r="G176" s="243">
        <v>0.338</v>
      </c>
      <c r="H176" s="318">
        <v>13</v>
      </c>
      <c r="I176" s="243">
        <v>3.649</v>
      </c>
      <c r="J176" s="449">
        <v>10</v>
      </c>
      <c r="K176" s="243">
        <v>0.625</v>
      </c>
      <c r="L176" s="5"/>
    </row>
  </sheetData>
  <mergeCells count="8">
    <mergeCell ref="A3:K3"/>
    <mergeCell ref="A2:K2"/>
    <mergeCell ref="H4:I4"/>
    <mergeCell ref="J4:K4"/>
    <mergeCell ref="A4:A5"/>
    <mergeCell ref="B4:C4"/>
    <mergeCell ref="D4:E4"/>
    <mergeCell ref="F4:G4"/>
  </mergeCell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90" zoomScaleNormal="90" workbookViewId="0" topLeftCell="A1"/>
  </sheetViews>
  <sheetFormatPr defaultColWidth="8.796875" defaultRowHeight="14.25"/>
  <cols>
    <col min="1" max="1" width="28.09765625" style="0" customWidth="1"/>
    <col min="2" max="6" width="10.3984375" style="0" customWidth="1"/>
  </cols>
  <sheetData>
    <row r="1" spans="1:7" ht="15">
      <c r="A1" s="623"/>
      <c r="B1" s="453"/>
      <c r="C1" s="453"/>
      <c r="D1" s="453"/>
      <c r="E1" s="452"/>
      <c r="F1" s="453"/>
      <c r="G1" s="453"/>
    </row>
    <row r="2" spans="1:7" ht="18.75">
      <c r="A2" s="849" t="s">
        <v>415</v>
      </c>
      <c r="B2" s="849"/>
      <c r="C2" s="849"/>
      <c r="D2" s="849"/>
      <c r="E2" s="849"/>
      <c r="F2" s="849"/>
      <c r="G2" s="172"/>
    </row>
    <row r="3" spans="1:7" ht="34.5" customHeight="1">
      <c r="A3" s="914" t="s">
        <v>914</v>
      </c>
      <c r="B3" s="914"/>
      <c r="C3" s="914"/>
      <c r="D3" s="914"/>
      <c r="E3" s="915"/>
      <c r="F3" s="915"/>
      <c r="G3" s="453"/>
    </row>
    <row r="4" spans="1:7" ht="15.75" thickBot="1">
      <c r="A4" s="454" t="s">
        <v>6</v>
      </c>
      <c r="B4" s="455">
        <v>2012</v>
      </c>
      <c r="C4" s="455">
        <v>2013</v>
      </c>
      <c r="D4" s="329">
        <v>2014</v>
      </c>
      <c r="E4" s="329">
        <v>2015</v>
      </c>
      <c r="F4" s="329">
        <v>2016</v>
      </c>
      <c r="G4" s="453"/>
    </row>
    <row r="5" spans="1:7" ht="21" customHeight="1">
      <c r="A5" s="177" t="s">
        <v>11</v>
      </c>
      <c r="B5" s="175">
        <v>51047</v>
      </c>
      <c r="C5" s="249">
        <v>49520</v>
      </c>
      <c r="D5" s="249">
        <v>51903</v>
      </c>
      <c r="E5" s="249">
        <v>46497</v>
      </c>
      <c r="F5" s="249">
        <v>45094</v>
      </c>
      <c r="G5" s="453"/>
    </row>
    <row r="6" spans="1:7" ht="15">
      <c r="A6" s="224" t="s">
        <v>18</v>
      </c>
      <c r="B6" s="173">
        <v>3401</v>
      </c>
      <c r="C6" s="250">
        <v>3365</v>
      </c>
      <c r="D6" s="250">
        <v>3517</v>
      </c>
      <c r="E6" s="250">
        <v>3160</v>
      </c>
      <c r="F6" s="250">
        <v>3176</v>
      </c>
      <c r="G6" s="453"/>
    </row>
    <row r="7" spans="1:7" ht="15">
      <c r="A7" s="219" t="s">
        <v>19</v>
      </c>
      <c r="B7" s="173">
        <v>2527</v>
      </c>
      <c r="C7" s="250">
        <v>2565</v>
      </c>
      <c r="D7" s="250">
        <v>2682</v>
      </c>
      <c r="E7" s="250">
        <v>2236</v>
      </c>
      <c r="F7" s="250">
        <v>2261</v>
      </c>
      <c r="G7" s="453"/>
    </row>
    <row r="8" spans="1:7" ht="15">
      <c r="A8" s="240" t="s">
        <v>336</v>
      </c>
      <c r="B8" s="174">
        <v>2810</v>
      </c>
      <c r="C8" s="251">
        <v>2932</v>
      </c>
      <c r="D8" s="251">
        <v>2718</v>
      </c>
      <c r="E8" s="251">
        <v>2353</v>
      </c>
      <c r="F8" s="251">
        <v>2147</v>
      </c>
      <c r="G8" s="453"/>
    </row>
    <row r="9" spans="1:7" ht="15">
      <c r="A9" s="224" t="s">
        <v>337</v>
      </c>
      <c r="B9" s="173">
        <v>1453</v>
      </c>
      <c r="C9" s="250">
        <v>1564</v>
      </c>
      <c r="D9" s="250">
        <v>1623</v>
      </c>
      <c r="E9" s="250">
        <v>1396</v>
      </c>
      <c r="F9" s="250">
        <v>1329</v>
      </c>
      <c r="G9" s="453"/>
    </row>
    <row r="10" spans="1:7" ht="15">
      <c r="A10" s="224" t="s">
        <v>348</v>
      </c>
      <c r="B10" s="173">
        <v>4690</v>
      </c>
      <c r="C10" s="250">
        <v>3850</v>
      </c>
      <c r="D10" s="250">
        <v>4376</v>
      </c>
      <c r="E10" s="250">
        <v>3738</v>
      </c>
      <c r="F10" s="250">
        <v>3312</v>
      </c>
      <c r="G10" s="453"/>
    </row>
    <row r="11" spans="1:7" ht="15">
      <c r="A11" s="224" t="s">
        <v>339</v>
      </c>
      <c r="B11" s="173">
        <v>3937</v>
      </c>
      <c r="C11" s="250">
        <v>4447</v>
      </c>
      <c r="D11" s="250">
        <v>4492</v>
      </c>
      <c r="E11" s="250">
        <v>4295</v>
      </c>
      <c r="F11" s="250">
        <v>3964</v>
      </c>
      <c r="G11" s="453"/>
    </row>
    <row r="12" spans="1:7" ht="15">
      <c r="A12" s="224" t="s">
        <v>24</v>
      </c>
      <c r="B12" s="173">
        <v>9287</v>
      </c>
      <c r="C12" s="250">
        <v>8408</v>
      </c>
      <c r="D12" s="250">
        <v>8791</v>
      </c>
      <c r="E12" s="250">
        <v>8743</v>
      </c>
      <c r="F12" s="250">
        <v>8404</v>
      </c>
      <c r="G12" s="453"/>
    </row>
    <row r="13" spans="1:7" ht="15">
      <c r="A13" s="224" t="s">
        <v>341</v>
      </c>
      <c r="B13" s="173">
        <v>878</v>
      </c>
      <c r="C13" s="250">
        <v>770</v>
      </c>
      <c r="D13" s="250">
        <v>821</v>
      </c>
      <c r="E13" s="250">
        <v>707</v>
      </c>
      <c r="F13" s="250">
        <v>806</v>
      </c>
      <c r="G13" s="453"/>
    </row>
    <row r="14" spans="1:7" ht="15">
      <c r="A14" s="224" t="s">
        <v>349</v>
      </c>
      <c r="B14" s="173">
        <v>2552</v>
      </c>
      <c r="C14" s="250">
        <v>2710</v>
      </c>
      <c r="D14" s="250">
        <v>3188</v>
      </c>
      <c r="E14" s="250">
        <v>2745</v>
      </c>
      <c r="F14" s="250">
        <v>2951</v>
      </c>
      <c r="G14" s="453"/>
    </row>
    <row r="15" spans="1:7" ht="15">
      <c r="A15" s="224" t="s">
        <v>350</v>
      </c>
      <c r="B15" s="173">
        <v>2143</v>
      </c>
      <c r="C15" s="250">
        <v>1825</v>
      </c>
      <c r="D15" s="250">
        <v>2101</v>
      </c>
      <c r="E15" s="250">
        <v>1808</v>
      </c>
      <c r="F15" s="250">
        <v>1762</v>
      </c>
      <c r="G15" s="453"/>
    </row>
    <row r="16" spans="1:7" ht="15">
      <c r="A16" s="224" t="s">
        <v>343</v>
      </c>
      <c r="B16" s="173">
        <v>3560</v>
      </c>
      <c r="C16" s="250">
        <v>3430</v>
      </c>
      <c r="D16" s="250">
        <v>3575</v>
      </c>
      <c r="E16" s="250">
        <v>3162</v>
      </c>
      <c r="F16" s="250">
        <v>2932</v>
      </c>
      <c r="G16" s="453"/>
    </row>
    <row r="17" spans="1:7" ht="15">
      <c r="A17" s="224" t="s">
        <v>344</v>
      </c>
      <c r="B17" s="173">
        <v>4099</v>
      </c>
      <c r="C17" s="250">
        <v>4141</v>
      </c>
      <c r="D17" s="250">
        <v>4296</v>
      </c>
      <c r="E17" s="250">
        <v>3710</v>
      </c>
      <c r="F17" s="250">
        <v>3370</v>
      </c>
      <c r="G17" s="453"/>
    </row>
    <row r="18" spans="1:7" ht="15">
      <c r="A18" s="224" t="s">
        <v>345</v>
      </c>
      <c r="B18" s="173">
        <v>1499</v>
      </c>
      <c r="C18" s="250">
        <v>1756</v>
      </c>
      <c r="D18" s="250">
        <v>1912</v>
      </c>
      <c r="E18" s="250">
        <v>1573</v>
      </c>
      <c r="F18" s="250">
        <v>1828</v>
      </c>
      <c r="G18" s="453"/>
    </row>
    <row r="19" spans="1:7" ht="15">
      <c r="A19" s="224" t="s">
        <v>346</v>
      </c>
      <c r="B19" s="173">
        <v>1960</v>
      </c>
      <c r="C19" s="250">
        <v>2031</v>
      </c>
      <c r="D19" s="250">
        <v>2159</v>
      </c>
      <c r="E19" s="250">
        <v>1765</v>
      </c>
      <c r="F19" s="250">
        <v>1694</v>
      </c>
      <c r="G19" s="453"/>
    </row>
    <row r="20" spans="1:7" ht="15">
      <c r="A20" s="224" t="s">
        <v>347</v>
      </c>
      <c r="B20" s="173">
        <v>3984</v>
      </c>
      <c r="C20" s="250">
        <v>3565</v>
      </c>
      <c r="D20" s="250">
        <v>3526</v>
      </c>
      <c r="E20" s="250">
        <v>3377</v>
      </c>
      <c r="F20" s="250">
        <v>3601</v>
      </c>
      <c r="G20" s="453"/>
    </row>
    <row r="21" spans="1:7" ht="15">
      <c r="A21" s="224" t="s">
        <v>33</v>
      </c>
      <c r="B21" s="173">
        <v>2267</v>
      </c>
      <c r="C21" s="250">
        <v>2161</v>
      </c>
      <c r="D21" s="250">
        <v>2126</v>
      </c>
      <c r="E21" s="250">
        <v>1729</v>
      </c>
      <c r="F21" s="250">
        <v>1557</v>
      </c>
      <c r="G21" s="453"/>
    </row>
    <row r="22" spans="1:7" ht="15">
      <c r="A22" s="369"/>
      <c r="B22" s="368"/>
      <c r="C22" s="368"/>
      <c r="D22" s="456"/>
      <c r="E22" s="457"/>
      <c r="F22" s="453"/>
      <c r="G22" s="453"/>
    </row>
    <row r="23" spans="1:8" ht="24" customHeight="1">
      <c r="A23" s="869" t="s">
        <v>915</v>
      </c>
      <c r="B23" s="869"/>
      <c r="C23" s="869"/>
      <c r="D23" s="869"/>
      <c r="E23" s="869"/>
      <c r="F23" s="869"/>
      <c r="G23" s="676"/>
      <c r="H23" s="676"/>
    </row>
    <row r="24" spans="1:8" ht="24" customHeight="1">
      <c r="A24" s="869"/>
      <c r="B24" s="869"/>
      <c r="C24" s="869"/>
      <c r="D24" s="869"/>
      <c r="E24" s="869"/>
      <c r="F24" s="869"/>
      <c r="G24" s="676"/>
      <c r="H24" s="676"/>
    </row>
    <row r="25" spans="1:6" ht="17.25">
      <c r="A25" s="676"/>
      <c r="B25" s="676"/>
      <c r="C25" s="676"/>
      <c r="D25" s="676"/>
      <c r="E25" s="676"/>
      <c r="F25" s="676"/>
    </row>
  </sheetData>
  <mergeCells count="3">
    <mergeCell ref="A2:F2"/>
    <mergeCell ref="A3:F3"/>
    <mergeCell ref="A23:F24"/>
  </mergeCells>
  <printOptions/>
  <pageMargins left="0.7" right="0.7" top="0.75" bottom="0.75" header="0.3" footer="0.3"/>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90" zoomScaleNormal="90" workbookViewId="0" topLeftCell="A1"/>
  </sheetViews>
  <sheetFormatPr defaultColWidth="8.796875" defaultRowHeight="14.25"/>
  <cols>
    <col min="1" max="1" width="28.09765625" style="0" customWidth="1"/>
  </cols>
  <sheetData>
    <row r="1" spans="1:7" ht="15">
      <c r="A1" s="623"/>
      <c r="B1" s="453"/>
      <c r="C1" s="453"/>
      <c r="D1" s="453"/>
      <c r="E1" s="452"/>
      <c r="F1" s="453"/>
      <c r="G1" s="453"/>
    </row>
    <row r="2" spans="1:7" ht="18.75">
      <c r="A2" s="849" t="s">
        <v>376</v>
      </c>
      <c r="B2" s="849"/>
      <c r="C2" s="849"/>
      <c r="D2" s="849"/>
      <c r="E2" s="849"/>
      <c r="F2" s="849"/>
      <c r="G2" s="172"/>
    </row>
    <row r="3" spans="1:7" ht="34.5" customHeight="1">
      <c r="A3" s="889" t="s">
        <v>916</v>
      </c>
      <c r="B3" s="889"/>
      <c r="C3" s="889"/>
      <c r="D3" s="889"/>
      <c r="E3" s="916"/>
      <c r="F3" s="916"/>
      <c r="G3" s="453"/>
    </row>
    <row r="4" spans="1:7" ht="15.75" thickBot="1">
      <c r="A4" s="458" t="s">
        <v>6</v>
      </c>
      <c r="B4" s="455">
        <v>2012</v>
      </c>
      <c r="C4" s="455">
        <v>2013</v>
      </c>
      <c r="D4" s="330">
        <v>2014</v>
      </c>
      <c r="E4" s="330">
        <v>2015</v>
      </c>
      <c r="F4" s="330">
        <v>2016</v>
      </c>
      <c r="G4" s="453"/>
    </row>
    <row r="5" spans="1:7" ht="21" customHeight="1">
      <c r="A5" s="177" t="s">
        <v>474</v>
      </c>
      <c r="B5" s="175">
        <v>4234</v>
      </c>
      <c r="C5" s="249">
        <v>3598</v>
      </c>
      <c r="D5" s="249">
        <v>4044</v>
      </c>
      <c r="E5" s="249">
        <v>3675</v>
      </c>
      <c r="F5" s="249">
        <v>3841</v>
      </c>
      <c r="G5" s="453"/>
    </row>
    <row r="6" spans="1:7" ht="15">
      <c r="A6" s="224" t="s">
        <v>377</v>
      </c>
      <c r="B6" s="173">
        <v>480</v>
      </c>
      <c r="C6" s="250">
        <v>459</v>
      </c>
      <c r="D6" s="250">
        <v>504</v>
      </c>
      <c r="E6" s="250">
        <v>407</v>
      </c>
      <c r="F6" s="250">
        <v>500</v>
      </c>
      <c r="G6" s="453"/>
    </row>
    <row r="7" spans="1:7" ht="15">
      <c r="A7" s="224" t="s">
        <v>378</v>
      </c>
      <c r="B7" s="173">
        <v>84</v>
      </c>
      <c r="C7" s="250">
        <v>188</v>
      </c>
      <c r="D7" s="250">
        <v>226</v>
      </c>
      <c r="E7" s="250">
        <v>157</v>
      </c>
      <c r="F7" s="250">
        <v>233</v>
      </c>
      <c r="G7" s="453"/>
    </row>
    <row r="8" spans="1:7" ht="15">
      <c r="A8" s="219" t="s">
        <v>379</v>
      </c>
      <c r="B8" s="173">
        <v>136</v>
      </c>
      <c r="C8" s="250">
        <v>121</v>
      </c>
      <c r="D8" s="250">
        <v>154</v>
      </c>
      <c r="E8" s="250">
        <v>130</v>
      </c>
      <c r="F8" s="250">
        <v>137</v>
      </c>
      <c r="G8" s="453"/>
    </row>
    <row r="9" spans="1:7" ht="15">
      <c r="A9" s="240" t="s">
        <v>380</v>
      </c>
      <c r="B9" s="174">
        <v>47</v>
      </c>
      <c r="C9" s="251">
        <v>64</v>
      </c>
      <c r="D9" s="251">
        <v>36</v>
      </c>
      <c r="E9" s="251">
        <v>38</v>
      </c>
      <c r="F9" s="251">
        <v>34</v>
      </c>
      <c r="G9" s="453"/>
    </row>
    <row r="10" spans="1:7" ht="15">
      <c r="A10" s="224" t="s">
        <v>436</v>
      </c>
      <c r="B10" s="173">
        <v>70</v>
      </c>
      <c r="C10" s="250">
        <v>76</v>
      </c>
      <c r="D10" s="250">
        <v>86</v>
      </c>
      <c r="E10" s="250">
        <v>92</v>
      </c>
      <c r="F10" s="250">
        <v>99</v>
      </c>
      <c r="G10" s="453"/>
    </row>
    <row r="11" spans="1:7" ht="15">
      <c r="A11" s="224" t="s">
        <v>381</v>
      </c>
      <c r="B11" s="173">
        <v>152</v>
      </c>
      <c r="C11" s="250">
        <v>146</v>
      </c>
      <c r="D11" s="250">
        <v>159</v>
      </c>
      <c r="E11" s="250">
        <v>186</v>
      </c>
      <c r="F11" s="250">
        <v>207</v>
      </c>
      <c r="G11" s="453"/>
    </row>
    <row r="12" spans="1:7" ht="15">
      <c r="A12" s="224" t="s">
        <v>382</v>
      </c>
      <c r="B12" s="173">
        <v>1178</v>
      </c>
      <c r="C12" s="250">
        <v>451</v>
      </c>
      <c r="D12" s="250">
        <v>771</v>
      </c>
      <c r="E12" s="250">
        <v>709</v>
      </c>
      <c r="F12" s="250">
        <v>466</v>
      </c>
      <c r="G12" s="453"/>
    </row>
    <row r="13" spans="1:7" ht="15">
      <c r="A13" s="224" t="s">
        <v>383</v>
      </c>
      <c r="B13" s="173">
        <v>397</v>
      </c>
      <c r="C13" s="250">
        <v>435</v>
      </c>
      <c r="D13" s="250">
        <v>379</v>
      </c>
      <c r="E13" s="250">
        <v>373</v>
      </c>
      <c r="F13" s="250">
        <v>558</v>
      </c>
      <c r="G13" s="453"/>
    </row>
    <row r="14" spans="1:7" ht="15">
      <c r="A14" s="224" t="s">
        <v>500</v>
      </c>
      <c r="B14" s="173">
        <v>670</v>
      </c>
      <c r="C14" s="250">
        <v>626</v>
      </c>
      <c r="D14" s="250">
        <v>774</v>
      </c>
      <c r="E14" s="250">
        <v>689</v>
      </c>
      <c r="F14" s="250">
        <v>689</v>
      </c>
      <c r="G14" s="453"/>
    </row>
    <row r="15" spans="1:7" ht="15">
      <c r="A15" s="224" t="s">
        <v>385</v>
      </c>
      <c r="B15" s="173">
        <v>17</v>
      </c>
      <c r="C15" s="250">
        <v>32</v>
      </c>
      <c r="D15" s="250">
        <v>24</v>
      </c>
      <c r="E15" s="250">
        <v>19</v>
      </c>
      <c r="F15" s="250">
        <v>33</v>
      </c>
      <c r="G15" s="453"/>
    </row>
    <row r="16" spans="1:7" ht="15">
      <c r="A16" s="224" t="s">
        <v>386</v>
      </c>
      <c r="B16" s="173">
        <v>114</v>
      </c>
      <c r="C16" s="250">
        <v>220</v>
      </c>
      <c r="D16" s="250">
        <v>206</v>
      </c>
      <c r="E16" s="250">
        <v>193</v>
      </c>
      <c r="F16" s="250">
        <v>244</v>
      </c>
      <c r="G16" s="453"/>
    </row>
    <row r="17" spans="1:7" ht="15">
      <c r="A17" s="224" t="s">
        <v>387</v>
      </c>
      <c r="B17" s="173">
        <v>214</v>
      </c>
      <c r="C17" s="250">
        <v>119</v>
      </c>
      <c r="D17" s="250">
        <v>136</v>
      </c>
      <c r="E17" s="250">
        <v>161</v>
      </c>
      <c r="F17" s="250">
        <v>98</v>
      </c>
      <c r="G17" s="453"/>
    </row>
    <row r="18" spans="1:7" ht="15">
      <c r="A18" s="224" t="s">
        <v>388</v>
      </c>
      <c r="B18" s="173">
        <v>112</v>
      </c>
      <c r="C18" s="250">
        <v>104</v>
      </c>
      <c r="D18" s="250">
        <v>122</v>
      </c>
      <c r="E18" s="250">
        <v>116</v>
      </c>
      <c r="F18" s="250">
        <v>126</v>
      </c>
      <c r="G18" s="453"/>
    </row>
    <row r="19" spans="1:7" ht="15">
      <c r="A19" s="224" t="s">
        <v>389</v>
      </c>
      <c r="B19" s="173">
        <v>114</v>
      </c>
      <c r="C19" s="250">
        <v>164</v>
      </c>
      <c r="D19" s="250">
        <v>143</v>
      </c>
      <c r="E19" s="250">
        <v>163</v>
      </c>
      <c r="F19" s="250">
        <v>115</v>
      </c>
      <c r="G19" s="453"/>
    </row>
    <row r="20" spans="1:7" ht="15">
      <c r="A20" s="224" t="s">
        <v>390</v>
      </c>
      <c r="B20" s="173">
        <v>83</v>
      </c>
      <c r="C20" s="250">
        <v>93</v>
      </c>
      <c r="D20" s="250">
        <v>87</v>
      </c>
      <c r="E20" s="250">
        <v>102</v>
      </c>
      <c r="F20" s="250">
        <v>142</v>
      </c>
      <c r="G20" s="453"/>
    </row>
    <row r="21" spans="1:7" ht="15">
      <c r="A21" s="224" t="s">
        <v>391</v>
      </c>
      <c r="B21" s="173">
        <v>299</v>
      </c>
      <c r="C21" s="250">
        <v>141</v>
      </c>
      <c r="D21" s="250">
        <v>107</v>
      </c>
      <c r="E21" s="250">
        <v>58</v>
      </c>
      <c r="F21" s="250">
        <v>73</v>
      </c>
      <c r="G21" s="453"/>
    </row>
    <row r="22" spans="1:7" ht="15">
      <c r="A22" s="224" t="s">
        <v>392</v>
      </c>
      <c r="B22" s="173">
        <v>26</v>
      </c>
      <c r="C22" s="250">
        <v>26</v>
      </c>
      <c r="D22" s="250">
        <v>20</v>
      </c>
      <c r="E22" s="250">
        <v>48</v>
      </c>
      <c r="F22" s="250">
        <v>24</v>
      </c>
      <c r="G22" s="453"/>
    </row>
    <row r="23" spans="1:7" ht="15">
      <c r="A23" s="224" t="s">
        <v>393</v>
      </c>
      <c r="B23" s="173">
        <v>41</v>
      </c>
      <c r="C23" s="250">
        <v>133</v>
      </c>
      <c r="D23" s="250">
        <v>110</v>
      </c>
      <c r="E23" s="250">
        <v>34</v>
      </c>
      <c r="F23" s="250">
        <v>63</v>
      </c>
      <c r="G23" s="453"/>
    </row>
    <row r="24" spans="1:7" ht="15">
      <c r="A24" s="369"/>
      <c r="B24" s="368"/>
      <c r="C24" s="368"/>
      <c r="D24" s="456"/>
      <c r="E24" s="457"/>
      <c r="F24" s="453"/>
      <c r="G24" s="453"/>
    </row>
    <row r="25" spans="1:6" ht="21.75" customHeight="1">
      <c r="A25" s="869" t="s">
        <v>917</v>
      </c>
      <c r="B25" s="869"/>
      <c r="C25" s="869"/>
      <c r="D25" s="869"/>
      <c r="E25" s="869"/>
      <c r="F25" s="869"/>
    </row>
    <row r="26" spans="1:6" ht="21.75" customHeight="1">
      <c r="A26" s="869"/>
      <c r="B26" s="869"/>
      <c r="C26" s="869"/>
      <c r="D26" s="869"/>
      <c r="E26" s="869"/>
      <c r="F26" s="869"/>
    </row>
    <row r="27" spans="1:6" ht="21.75" customHeight="1">
      <c r="A27" s="869"/>
      <c r="B27" s="869"/>
      <c r="C27" s="869"/>
      <c r="D27" s="869"/>
      <c r="E27" s="869"/>
      <c r="F27" s="869"/>
    </row>
  </sheetData>
  <mergeCells count="3">
    <mergeCell ref="A2:F2"/>
    <mergeCell ref="A3:F3"/>
    <mergeCell ref="A25:F27"/>
  </mergeCell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2:L34"/>
  <sheetViews>
    <sheetView workbookViewId="0" topLeftCell="A1">
      <pane xSplit="1" ySplit="9" topLeftCell="J10" activePane="bottomRight" state="frozen"/>
      <selection pane="topRight" activeCell="B1" sqref="B1"/>
      <selection pane="bottomLeft" activeCell="A10" sqref="A10"/>
      <selection pane="bottomRight" activeCell="M32" sqref="M32"/>
    </sheetView>
  </sheetViews>
  <sheetFormatPr defaultColWidth="9.59765625" defaultRowHeight="12" customHeight="1"/>
  <cols>
    <col min="1" max="1" width="35.09765625" style="1" customWidth="1"/>
    <col min="2" max="2" width="10.59765625" style="1" customWidth="1"/>
    <col min="3" max="3" width="10.69921875" style="1" customWidth="1"/>
    <col min="4" max="4" width="11.5" style="1" customWidth="1"/>
    <col min="5" max="5" width="8.19921875" style="11" customWidth="1"/>
    <col min="6" max="6" width="14.3984375" style="11" customWidth="1"/>
    <col min="7" max="7" width="10.59765625" style="1" customWidth="1"/>
    <col min="8" max="8" width="10.69921875" style="1" customWidth="1"/>
    <col min="9" max="9" width="11.3984375" style="1" customWidth="1"/>
    <col min="10" max="10" width="10.59765625" style="1" customWidth="1"/>
    <col min="11" max="11" width="10.69921875" style="1" customWidth="1"/>
    <col min="12" max="12" width="11.3984375" style="1" customWidth="1"/>
    <col min="13" max="16384" width="9.59765625" style="1" customWidth="1"/>
  </cols>
  <sheetData>
    <row r="1" ht="15"/>
    <row r="2" spans="1:3" ht="15">
      <c r="A2" s="1" t="s">
        <v>273</v>
      </c>
      <c r="C2" s="40" t="s">
        <v>300</v>
      </c>
    </row>
    <row r="3" spans="1:12" ht="20.1" customHeight="1">
      <c r="A3" s="761" t="s">
        <v>6</v>
      </c>
      <c r="B3" s="918">
        <v>2007</v>
      </c>
      <c r="C3" s="918"/>
      <c r="D3" s="918"/>
      <c r="G3" s="918">
        <v>2008</v>
      </c>
      <c r="H3" s="918"/>
      <c r="I3" s="918"/>
      <c r="J3" s="918">
        <v>2009</v>
      </c>
      <c r="K3" s="918"/>
      <c r="L3" s="918"/>
    </row>
    <row r="4" spans="1:12" ht="16.5" customHeight="1">
      <c r="A4" s="761"/>
      <c r="B4" s="784" t="s">
        <v>274</v>
      </c>
      <c r="C4" s="784" t="s">
        <v>275</v>
      </c>
      <c r="D4" s="784"/>
      <c r="E4" s="919" t="s">
        <v>276</v>
      </c>
      <c r="F4" s="919" t="s">
        <v>277</v>
      </c>
      <c r="G4" s="784" t="s">
        <v>274</v>
      </c>
      <c r="H4" s="784" t="s">
        <v>275</v>
      </c>
      <c r="I4" s="784"/>
      <c r="J4" s="784" t="s">
        <v>274</v>
      </c>
      <c r="K4" s="784" t="s">
        <v>275</v>
      </c>
      <c r="L4" s="784"/>
    </row>
    <row r="5" spans="1:12" ht="10.5" customHeight="1">
      <c r="A5" s="761"/>
      <c r="B5" s="784"/>
      <c r="C5" s="784"/>
      <c r="D5" s="784"/>
      <c r="E5" s="919"/>
      <c r="F5" s="919"/>
      <c r="G5" s="784"/>
      <c r="H5" s="784"/>
      <c r="I5" s="784"/>
      <c r="J5" s="784"/>
      <c r="K5" s="784"/>
      <c r="L5" s="784"/>
    </row>
    <row r="6" spans="1:12" ht="13.7" customHeight="1">
      <c r="A6" s="761"/>
      <c r="B6" s="784"/>
      <c r="C6" s="784" t="s">
        <v>278</v>
      </c>
      <c r="D6" s="784" t="s">
        <v>279</v>
      </c>
      <c r="E6" s="919"/>
      <c r="F6" s="919"/>
      <c r="G6" s="784"/>
      <c r="H6" s="784" t="s">
        <v>278</v>
      </c>
      <c r="I6" s="784" t="s">
        <v>279</v>
      </c>
      <c r="J6" s="784"/>
      <c r="K6" s="784" t="s">
        <v>278</v>
      </c>
      <c r="L6" s="784" t="s">
        <v>279</v>
      </c>
    </row>
    <row r="7" spans="1:12" ht="12" customHeight="1">
      <c r="A7" s="761"/>
      <c r="B7" s="784"/>
      <c r="C7" s="784"/>
      <c r="D7" s="784"/>
      <c r="E7" s="919"/>
      <c r="F7" s="919"/>
      <c r="G7" s="784"/>
      <c r="H7" s="784"/>
      <c r="I7" s="784"/>
      <c r="J7" s="784"/>
      <c r="K7" s="784"/>
      <c r="L7" s="784"/>
    </row>
    <row r="8" spans="1:12" ht="67.7" customHeight="1">
      <c r="A8" s="761"/>
      <c r="B8" s="784"/>
      <c r="C8" s="784"/>
      <c r="D8" s="784"/>
      <c r="E8" s="919"/>
      <c r="F8" s="919"/>
      <c r="G8" s="784"/>
      <c r="H8" s="784"/>
      <c r="I8" s="784"/>
      <c r="J8" s="784"/>
      <c r="K8" s="784"/>
      <c r="L8" s="784"/>
    </row>
    <row r="9" spans="1:12" ht="12" customHeight="1">
      <c r="A9" s="917"/>
      <c r="B9" s="801" t="s">
        <v>280</v>
      </c>
      <c r="C9" s="803"/>
      <c r="D9" s="803"/>
      <c r="E9" s="803"/>
      <c r="F9" s="803"/>
      <c r="G9" s="803"/>
      <c r="H9" s="803"/>
      <c r="I9" s="803"/>
      <c r="J9" s="803"/>
      <c r="K9" s="803"/>
      <c r="L9" s="803"/>
    </row>
    <row r="10" spans="1:12" ht="15">
      <c r="A10" s="4"/>
      <c r="B10" s="21"/>
      <c r="C10" s="21"/>
      <c r="D10" s="21"/>
      <c r="E10" s="22"/>
      <c r="F10" s="22"/>
      <c r="G10" s="21"/>
      <c r="H10" s="21"/>
      <c r="I10" s="21"/>
      <c r="J10" s="21"/>
      <c r="K10" s="21"/>
      <c r="L10" s="21"/>
    </row>
    <row r="11" spans="1:12" ht="19.5" customHeight="1">
      <c r="A11" s="23" t="s">
        <v>281</v>
      </c>
      <c r="B11" s="24"/>
      <c r="C11" s="24"/>
      <c r="D11" s="24"/>
      <c r="E11" s="25"/>
      <c r="F11" s="26"/>
      <c r="G11" s="24"/>
      <c r="H11" s="24"/>
      <c r="I11" s="24"/>
      <c r="J11" s="24"/>
      <c r="K11" s="24"/>
      <c r="L11" s="24"/>
    </row>
    <row r="12" spans="1:12" ht="18.95" customHeight="1">
      <c r="A12" s="27" t="s">
        <v>282</v>
      </c>
      <c r="B12" s="28"/>
      <c r="C12" s="28"/>
      <c r="D12" s="28"/>
      <c r="E12" s="29"/>
      <c r="F12" s="30"/>
      <c r="G12" s="28"/>
      <c r="H12" s="28"/>
      <c r="I12" s="28"/>
      <c r="J12" s="28"/>
      <c r="K12" s="28"/>
      <c r="L12" s="28"/>
    </row>
    <row r="13" spans="1:12" ht="18.95" customHeight="1">
      <c r="A13" s="27" t="s">
        <v>283</v>
      </c>
      <c r="B13" s="31"/>
      <c r="C13" s="31"/>
      <c r="D13" s="31"/>
      <c r="E13" s="32"/>
      <c r="F13" s="33"/>
      <c r="G13" s="31"/>
      <c r="H13" s="31"/>
      <c r="I13" s="31"/>
      <c r="J13" s="31"/>
      <c r="K13" s="31"/>
      <c r="L13" s="31"/>
    </row>
    <row r="14" spans="1:12" ht="17.25" customHeight="1">
      <c r="A14" s="27" t="s">
        <v>284</v>
      </c>
      <c r="B14" s="4"/>
      <c r="C14" s="4"/>
      <c r="D14" s="4"/>
      <c r="E14" s="29"/>
      <c r="F14" s="30"/>
      <c r="G14" s="4"/>
      <c r="H14" s="4"/>
      <c r="I14" s="4"/>
      <c r="J14" s="4"/>
      <c r="K14" s="4"/>
      <c r="L14" s="4"/>
    </row>
    <row r="15" spans="1:12" ht="14.25" customHeight="1">
      <c r="A15" s="27" t="s">
        <v>285</v>
      </c>
      <c r="B15" s="31"/>
      <c r="C15" s="31"/>
      <c r="D15" s="31"/>
      <c r="E15" s="32"/>
      <c r="F15" s="33"/>
      <c r="G15" s="31"/>
      <c r="H15" s="31"/>
      <c r="I15" s="31"/>
      <c r="J15" s="31"/>
      <c r="K15" s="31"/>
      <c r="L15" s="31"/>
    </row>
    <row r="16" spans="1:12" ht="18.95" customHeight="1">
      <c r="A16" s="27" t="s">
        <v>286</v>
      </c>
      <c r="B16" s="28"/>
      <c r="C16" s="28"/>
      <c r="D16" s="28"/>
      <c r="E16" s="29"/>
      <c r="F16" s="30"/>
      <c r="G16" s="28"/>
      <c r="H16" s="28"/>
      <c r="I16" s="28"/>
      <c r="J16" s="28"/>
      <c r="K16" s="28"/>
      <c r="L16" s="28"/>
    </row>
    <row r="17" spans="1:12" ht="21.75" customHeight="1">
      <c r="A17" s="27" t="s">
        <v>287</v>
      </c>
      <c r="B17" s="28"/>
      <c r="C17" s="28"/>
      <c r="D17" s="28"/>
      <c r="E17" s="29"/>
      <c r="F17" s="30"/>
      <c r="G17" s="28"/>
      <c r="H17" s="28"/>
      <c r="I17" s="28"/>
      <c r="J17" s="28"/>
      <c r="K17" s="28"/>
      <c r="L17" s="28"/>
    </row>
    <row r="18" spans="1:12" ht="15">
      <c r="A18" s="34" t="s">
        <v>288</v>
      </c>
      <c r="B18" s="31"/>
      <c r="C18" s="31"/>
      <c r="D18" s="31"/>
      <c r="E18" s="29"/>
      <c r="F18" s="30"/>
      <c r="G18" s="31"/>
      <c r="H18" s="31"/>
      <c r="I18" s="31"/>
      <c r="J18" s="31"/>
      <c r="K18" s="31"/>
      <c r="L18" s="31"/>
    </row>
    <row r="19" spans="1:12" ht="19.5" customHeight="1">
      <c r="A19" s="35" t="s">
        <v>289</v>
      </c>
      <c r="B19" s="36"/>
      <c r="C19" s="36"/>
      <c r="D19" s="36"/>
      <c r="E19" s="37"/>
      <c r="F19" s="38"/>
      <c r="G19" s="36"/>
      <c r="H19" s="36"/>
      <c r="I19" s="36"/>
      <c r="J19" s="36"/>
      <c r="K19" s="36"/>
      <c r="L19" s="36"/>
    </row>
    <row r="20" spans="1:12" ht="17.25" customHeight="1">
      <c r="A20" s="7" t="s">
        <v>290</v>
      </c>
      <c r="B20" s="31"/>
      <c r="C20" s="31"/>
      <c r="D20" s="31"/>
      <c r="E20" s="32"/>
      <c r="F20" s="33"/>
      <c r="G20" s="31"/>
      <c r="H20" s="31"/>
      <c r="I20" s="31"/>
      <c r="J20" s="31"/>
      <c r="K20" s="31"/>
      <c r="L20" s="31"/>
    </row>
    <row r="21" spans="1:12" ht="18" customHeight="1">
      <c r="A21" s="27" t="s">
        <v>291</v>
      </c>
      <c r="B21" s="31"/>
      <c r="C21" s="31"/>
      <c r="D21" s="31"/>
      <c r="E21" s="32"/>
      <c r="F21" s="33"/>
      <c r="G21" s="31"/>
      <c r="H21" s="31"/>
      <c r="I21" s="31"/>
      <c r="J21" s="31"/>
      <c r="K21" s="31"/>
      <c r="L21" s="31"/>
    </row>
    <row r="22" spans="1:12" ht="16.5" customHeight="1">
      <c r="A22" s="27" t="s">
        <v>292</v>
      </c>
      <c r="B22" s="31"/>
      <c r="C22" s="31"/>
      <c r="D22" s="31"/>
      <c r="E22" s="32"/>
      <c r="F22" s="33"/>
      <c r="G22" s="31"/>
      <c r="H22" s="31"/>
      <c r="I22" s="31"/>
      <c r="J22" s="31"/>
      <c r="K22" s="31"/>
      <c r="L22" s="31"/>
    </row>
    <row r="23" spans="1:12" ht="22.7" customHeight="1">
      <c r="A23" s="12" t="s">
        <v>293</v>
      </c>
      <c r="B23" s="36"/>
      <c r="C23" s="36"/>
      <c r="D23" s="36"/>
      <c r="E23" s="37"/>
      <c r="F23" s="38"/>
      <c r="G23" s="36"/>
      <c r="H23" s="36"/>
      <c r="I23" s="36"/>
      <c r="J23" s="36"/>
      <c r="K23" s="36"/>
      <c r="L23" s="36"/>
    </row>
    <row r="24" spans="1:12" ht="16.5" customHeight="1">
      <c r="A24" s="7" t="s">
        <v>294</v>
      </c>
      <c r="B24" s="31"/>
      <c r="C24" s="31"/>
      <c r="D24" s="31"/>
      <c r="E24" s="32"/>
      <c r="F24" s="33"/>
      <c r="G24" s="31"/>
      <c r="H24" s="31"/>
      <c r="I24" s="31"/>
      <c r="J24" s="31"/>
      <c r="K24" s="31"/>
      <c r="L24" s="31"/>
    </row>
    <row r="25" spans="1:12" ht="18" customHeight="1">
      <c r="A25" s="7" t="s">
        <v>295</v>
      </c>
      <c r="B25" s="31"/>
      <c r="C25" s="31"/>
      <c r="D25" s="31"/>
      <c r="E25" s="32"/>
      <c r="F25" s="33"/>
      <c r="G25" s="31"/>
      <c r="H25" s="31"/>
      <c r="I25" s="31"/>
      <c r="J25" s="31"/>
      <c r="K25" s="31"/>
      <c r="L25" s="31"/>
    </row>
    <row r="26" spans="1:12" ht="17.25" customHeight="1">
      <c r="A26" s="7" t="s">
        <v>296</v>
      </c>
      <c r="B26" s="31"/>
      <c r="C26" s="31"/>
      <c r="D26" s="31"/>
      <c r="E26" s="32"/>
      <c r="F26" s="33"/>
      <c r="G26" s="31"/>
      <c r="H26" s="31"/>
      <c r="I26" s="31"/>
      <c r="J26" s="31"/>
      <c r="K26" s="31"/>
      <c r="L26" s="31"/>
    </row>
    <row r="27" spans="1:12" ht="17.25" customHeight="1">
      <c r="A27" s="7" t="s">
        <v>297</v>
      </c>
      <c r="B27" s="31"/>
      <c r="C27" s="31"/>
      <c r="D27" s="31"/>
      <c r="E27" s="32"/>
      <c r="F27" s="33"/>
      <c r="G27" s="31"/>
      <c r="H27" s="31"/>
      <c r="I27" s="31"/>
      <c r="J27" s="31"/>
      <c r="K27" s="31"/>
      <c r="L27" s="31"/>
    </row>
    <row r="28" spans="1:12" ht="17.25" customHeight="1">
      <c r="A28" s="7" t="s">
        <v>298</v>
      </c>
      <c r="B28" s="31"/>
      <c r="C28" s="31"/>
      <c r="D28" s="31"/>
      <c r="E28" s="32"/>
      <c r="F28" s="33"/>
      <c r="G28" s="31"/>
      <c r="H28" s="31"/>
      <c r="I28" s="31"/>
      <c r="J28" s="31"/>
      <c r="K28" s="31"/>
      <c r="L28" s="31"/>
    </row>
    <row r="29" spans="1:12" ht="18.95" customHeight="1">
      <c r="A29" s="7" t="s">
        <v>292</v>
      </c>
      <c r="B29" s="31"/>
      <c r="C29" s="31"/>
      <c r="D29" s="31"/>
      <c r="E29" s="32"/>
      <c r="F29" s="33"/>
      <c r="G29" s="31"/>
      <c r="H29" s="31"/>
      <c r="I29" s="31"/>
      <c r="J29" s="31"/>
      <c r="K29" s="31"/>
      <c r="L29" s="31"/>
    </row>
    <row r="30" spans="1:12" ht="15">
      <c r="A30" s="7"/>
      <c r="B30" s="7"/>
      <c r="C30" s="7"/>
      <c r="D30" s="7"/>
      <c r="E30" s="13"/>
      <c r="F30" s="13"/>
      <c r="G30" s="7"/>
      <c r="H30" s="7"/>
      <c r="I30" s="7"/>
      <c r="J30" s="7"/>
      <c r="K30" s="7"/>
      <c r="L30" s="7"/>
    </row>
    <row r="31" spans="1:12" ht="15">
      <c r="A31" s="7"/>
      <c r="B31" s="7"/>
      <c r="C31" s="7"/>
      <c r="D31" s="7"/>
      <c r="E31" s="13"/>
      <c r="F31" s="13"/>
      <c r="G31" s="7"/>
      <c r="H31" s="7"/>
      <c r="I31" s="7"/>
      <c r="J31" s="7"/>
      <c r="K31" s="7"/>
      <c r="L31" s="7"/>
    </row>
    <row r="32" spans="1:12" ht="15">
      <c r="A32" s="7"/>
      <c r="B32" s="7"/>
      <c r="C32" s="7"/>
      <c r="D32" s="7"/>
      <c r="E32" s="13"/>
      <c r="F32" s="13"/>
      <c r="G32" s="7"/>
      <c r="H32" s="7"/>
      <c r="I32" s="7"/>
      <c r="J32" s="7"/>
      <c r="K32" s="7"/>
      <c r="L32" s="7"/>
    </row>
    <row r="33" spans="1:12" ht="12" customHeight="1">
      <c r="A33" s="7"/>
      <c r="B33" s="7"/>
      <c r="C33" s="7"/>
      <c r="D33" s="7"/>
      <c r="E33" s="13"/>
      <c r="F33" s="13"/>
      <c r="G33" s="7"/>
      <c r="H33" s="7"/>
      <c r="I33" s="7"/>
      <c r="J33" s="7"/>
      <c r="K33" s="7"/>
      <c r="L33" s="7"/>
    </row>
    <row r="34" spans="1:12" ht="12" customHeight="1">
      <c r="A34" s="7"/>
      <c r="B34" s="7"/>
      <c r="C34" s="7"/>
      <c r="D34" s="7"/>
      <c r="E34" s="13"/>
      <c r="F34" s="13"/>
      <c r="G34" s="7"/>
      <c r="H34" s="7"/>
      <c r="I34" s="7"/>
      <c r="J34" s="7"/>
      <c r="K34" s="7"/>
      <c r="L34" s="7"/>
    </row>
    <row r="35" ht="15"/>
  </sheetData>
  <mergeCells count="19">
    <mergeCell ref="H4:I5"/>
    <mergeCell ref="H6:H8"/>
    <mergeCell ref="I6:I8"/>
    <mergeCell ref="L6:L8"/>
    <mergeCell ref="A3:A9"/>
    <mergeCell ref="B3:D3"/>
    <mergeCell ref="F4:F8"/>
    <mergeCell ref="C6:C8"/>
    <mergeCell ref="D6:D8"/>
    <mergeCell ref="B9:L9"/>
    <mergeCell ref="B4:B8"/>
    <mergeCell ref="J3:L3"/>
    <mergeCell ref="K4:L5"/>
    <mergeCell ref="K6:K8"/>
    <mergeCell ref="J4:J8"/>
    <mergeCell ref="C4:D5"/>
    <mergeCell ref="E4:E8"/>
    <mergeCell ref="G3:I3"/>
    <mergeCell ref="G4:G8"/>
  </mergeCells>
  <printOptions/>
  <pageMargins left="0.75" right="0.75" top="1" bottom="1" header="0.5" footer="0.5"/>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90" zoomScaleNormal="90" workbookViewId="0" topLeftCell="A1"/>
  </sheetViews>
  <sheetFormatPr defaultColWidth="8.796875" defaultRowHeight="14.25"/>
  <cols>
    <col min="1" max="1" width="51.8984375" style="0" customWidth="1"/>
    <col min="2" max="11" width="11" style="0" customWidth="1"/>
  </cols>
  <sheetData>
    <row r="1" spans="1:11" ht="15">
      <c r="A1" s="548"/>
      <c r="B1" s="549"/>
      <c r="C1" s="549"/>
      <c r="D1" s="549"/>
      <c r="E1" s="549"/>
      <c r="F1" s="549"/>
      <c r="G1" s="549"/>
      <c r="H1" s="549"/>
      <c r="I1" s="549"/>
      <c r="J1" s="549"/>
      <c r="K1" s="550"/>
    </row>
    <row r="2" spans="1:11" ht="34.5" customHeight="1">
      <c r="A2" s="930" t="s">
        <v>895</v>
      </c>
      <c r="B2" s="930"/>
      <c r="C2" s="930"/>
      <c r="D2" s="930"/>
      <c r="E2" s="930"/>
      <c r="F2" s="930"/>
      <c r="G2" s="930"/>
      <c r="H2" s="930"/>
      <c r="I2" s="930"/>
      <c r="J2" s="930"/>
      <c r="K2" s="930"/>
    </row>
    <row r="3" spans="1:11" ht="18" customHeight="1">
      <c r="A3" s="920" t="s">
        <v>6</v>
      </c>
      <c r="B3" s="923" t="s">
        <v>39</v>
      </c>
      <c r="C3" s="923"/>
      <c r="D3" s="923"/>
      <c r="E3" s="924"/>
      <c r="F3" s="925"/>
      <c r="G3" s="926" t="s">
        <v>783</v>
      </c>
      <c r="H3" s="923"/>
      <c r="I3" s="923"/>
      <c r="J3" s="927"/>
      <c r="K3" s="927"/>
    </row>
    <row r="4" spans="1:11" ht="18" customHeight="1">
      <c r="A4" s="921"/>
      <c r="B4" s="552">
        <v>2012</v>
      </c>
      <c r="C4" s="552">
        <v>2013</v>
      </c>
      <c r="D4" s="552">
        <v>2014</v>
      </c>
      <c r="E4" s="552">
        <v>2015</v>
      </c>
      <c r="F4" s="552">
        <v>2016</v>
      </c>
      <c r="G4" s="552">
        <v>2012</v>
      </c>
      <c r="H4" s="552">
        <v>2013</v>
      </c>
      <c r="I4" s="551">
        <v>2014</v>
      </c>
      <c r="J4" s="553">
        <v>2015</v>
      </c>
      <c r="K4" s="554">
        <v>2016</v>
      </c>
    </row>
    <row r="5" spans="1:11" ht="18" customHeight="1" thickBot="1">
      <c r="A5" s="922"/>
      <c r="B5" s="928" t="s">
        <v>814</v>
      </c>
      <c r="C5" s="929"/>
      <c r="D5" s="929"/>
      <c r="E5" s="929"/>
      <c r="F5" s="929"/>
      <c r="G5" s="929"/>
      <c r="H5" s="929"/>
      <c r="I5" s="929"/>
      <c r="J5" s="929"/>
      <c r="K5" s="929"/>
    </row>
    <row r="6" spans="1:11" ht="21" customHeight="1">
      <c r="A6" s="555" t="s">
        <v>7</v>
      </c>
      <c r="B6" s="556">
        <v>3699.2</v>
      </c>
      <c r="C6" s="557">
        <v>3020.4238</v>
      </c>
      <c r="D6" s="557">
        <v>2924.4575</v>
      </c>
      <c r="E6" s="558">
        <v>2800.5806000000002</v>
      </c>
      <c r="F6" s="558">
        <v>2498.846</v>
      </c>
      <c r="G6" s="559">
        <v>2832.4988</v>
      </c>
      <c r="H6" s="557">
        <v>2148.9673</v>
      </c>
      <c r="I6" s="557">
        <v>2237.2414</v>
      </c>
      <c r="J6" s="557">
        <v>2151.1981</v>
      </c>
      <c r="K6" s="735">
        <v>1987.6908999999998</v>
      </c>
    </row>
    <row r="7" spans="1:11" ht="15">
      <c r="A7" s="560" t="s">
        <v>335</v>
      </c>
      <c r="B7" s="556"/>
      <c r="C7" s="561"/>
      <c r="D7" s="561"/>
      <c r="E7" s="558"/>
      <c r="F7" s="558"/>
      <c r="G7" s="562"/>
      <c r="H7" s="562"/>
      <c r="I7" s="562"/>
      <c r="J7" s="562"/>
      <c r="K7" s="556"/>
    </row>
    <row r="8" spans="1:11" ht="21" customHeight="1">
      <c r="A8" s="563" t="s">
        <v>784</v>
      </c>
      <c r="B8" s="556">
        <v>903.1</v>
      </c>
      <c r="C8" s="561">
        <v>634.1839</v>
      </c>
      <c r="D8" s="561">
        <v>444.3741</v>
      </c>
      <c r="E8" s="558">
        <v>482.0053</v>
      </c>
      <c r="F8" s="558">
        <v>508.8683</v>
      </c>
      <c r="G8" s="562">
        <v>792.6</v>
      </c>
      <c r="H8" s="561">
        <v>505.7262</v>
      </c>
      <c r="I8" s="561">
        <v>331.2008</v>
      </c>
      <c r="J8" s="561">
        <v>424.3582</v>
      </c>
      <c r="K8" s="558">
        <v>466.3223</v>
      </c>
    </row>
    <row r="9" spans="1:11" ht="15">
      <c r="A9" s="564" t="s">
        <v>335</v>
      </c>
      <c r="B9" s="556"/>
      <c r="C9" s="565"/>
      <c r="D9" s="565"/>
      <c r="E9" s="566"/>
      <c r="F9" s="566"/>
      <c r="G9" s="562"/>
      <c r="H9" s="562"/>
      <c r="I9" s="567"/>
      <c r="J9" s="567"/>
      <c r="K9" s="568"/>
    </row>
    <row r="10" spans="1:11" ht="15">
      <c r="A10" s="564" t="s">
        <v>785</v>
      </c>
      <c r="B10" s="568">
        <v>120.6</v>
      </c>
      <c r="C10" s="565">
        <v>51.2058</v>
      </c>
      <c r="D10" s="565">
        <v>38.893699999999995</v>
      </c>
      <c r="E10" s="566">
        <v>51.0937</v>
      </c>
      <c r="F10" s="566">
        <v>45.4925</v>
      </c>
      <c r="G10" s="567">
        <v>58.3</v>
      </c>
      <c r="H10" s="565">
        <v>31.374599999999997</v>
      </c>
      <c r="I10" s="565">
        <v>25.6603</v>
      </c>
      <c r="J10" s="565">
        <v>36.909699999999994</v>
      </c>
      <c r="K10" s="566">
        <v>34.0896</v>
      </c>
    </row>
    <row r="11" spans="1:11" ht="15">
      <c r="A11" s="564" t="s">
        <v>786</v>
      </c>
      <c r="B11" s="568">
        <v>736.9</v>
      </c>
      <c r="C11" s="565">
        <v>542.2366999999999</v>
      </c>
      <c r="D11" s="565">
        <v>365.1974</v>
      </c>
      <c r="E11" s="566">
        <v>422.16020000000003</v>
      </c>
      <c r="F11" s="566">
        <v>450.1253</v>
      </c>
      <c r="G11" s="567">
        <v>700.6</v>
      </c>
      <c r="H11" s="565">
        <v>445.7832</v>
      </c>
      <c r="I11" s="565">
        <v>273.50390000000004</v>
      </c>
      <c r="J11" s="565">
        <v>382.9148</v>
      </c>
      <c r="K11" s="566">
        <v>422.0537</v>
      </c>
    </row>
    <row r="12" spans="1:11" ht="15">
      <c r="A12" s="564" t="s">
        <v>501</v>
      </c>
      <c r="B12" s="568">
        <v>45.5</v>
      </c>
      <c r="C12" s="565">
        <v>40.7414</v>
      </c>
      <c r="D12" s="565">
        <v>40.283</v>
      </c>
      <c r="E12" s="566">
        <v>8.7514</v>
      </c>
      <c r="F12" s="566">
        <v>13.2505</v>
      </c>
      <c r="G12" s="567">
        <v>33.7</v>
      </c>
      <c r="H12" s="565">
        <v>28.5684</v>
      </c>
      <c r="I12" s="565">
        <v>32.0366</v>
      </c>
      <c r="J12" s="565">
        <v>4.5337</v>
      </c>
      <c r="K12" s="566">
        <v>10.179</v>
      </c>
    </row>
    <row r="13" spans="1:11" ht="21" customHeight="1">
      <c r="A13" s="563" t="s">
        <v>787</v>
      </c>
      <c r="B13" s="556">
        <v>1037.8</v>
      </c>
      <c r="C13" s="561">
        <v>1008.7896</v>
      </c>
      <c r="D13" s="561">
        <v>897.3143</v>
      </c>
      <c r="E13" s="558">
        <v>824.7763</v>
      </c>
      <c r="F13" s="558">
        <v>813.7387</v>
      </c>
      <c r="G13" s="562">
        <v>713.5</v>
      </c>
      <c r="H13" s="561">
        <v>671.0572</v>
      </c>
      <c r="I13" s="561">
        <v>642.621</v>
      </c>
      <c r="J13" s="561">
        <v>650.3739</v>
      </c>
      <c r="K13" s="558">
        <v>662.5995</v>
      </c>
    </row>
    <row r="14" spans="1:11" ht="15">
      <c r="A14" s="564" t="s">
        <v>335</v>
      </c>
      <c r="B14" s="556"/>
      <c r="C14" s="565"/>
      <c r="D14" s="565"/>
      <c r="E14" s="566"/>
      <c r="F14" s="566"/>
      <c r="G14" s="562"/>
      <c r="H14" s="562"/>
      <c r="I14" s="567"/>
      <c r="J14" s="567"/>
      <c r="K14" s="568"/>
    </row>
    <row r="15" spans="1:11" ht="15">
      <c r="A15" s="564" t="s">
        <v>788</v>
      </c>
      <c r="B15" s="568">
        <v>44.6</v>
      </c>
      <c r="C15" s="565">
        <v>23.9486</v>
      </c>
      <c r="D15" s="565">
        <v>22.317</v>
      </c>
      <c r="E15" s="566">
        <v>17.9242</v>
      </c>
      <c r="F15" s="566">
        <v>17.749299999999998</v>
      </c>
      <c r="G15" s="567">
        <v>37.8</v>
      </c>
      <c r="H15" s="565">
        <v>18.1373</v>
      </c>
      <c r="I15" s="565">
        <v>19.2618</v>
      </c>
      <c r="J15" s="565">
        <v>10.993</v>
      </c>
      <c r="K15" s="566">
        <v>14.3201</v>
      </c>
    </row>
    <row r="16" spans="1:11" ht="15">
      <c r="A16" s="564" t="s">
        <v>789</v>
      </c>
      <c r="B16" s="568">
        <v>108.8</v>
      </c>
      <c r="C16" s="565">
        <v>130.1377</v>
      </c>
      <c r="D16" s="565">
        <v>81.7411</v>
      </c>
      <c r="E16" s="566">
        <v>100.11439999999999</v>
      </c>
      <c r="F16" s="566">
        <v>77.9914</v>
      </c>
      <c r="G16" s="567">
        <v>76.1</v>
      </c>
      <c r="H16" s="565">
        <v>93.0667</v>
      </c>
      <c r="I16" s="565">
        <v>64.5248</v>
      </c>
      <c r="J16" s="565">
        <v>76.7987</v>
      </c>
      <c r="K16" s="566">
        <v>67.5974</v>
      </c>
    </row>
    <row r="17" spans="1:11" ht="15">
      <c r="A17" s="564" t="s">
        <v>790</v>
      </c>
      <c r="B17" s="568">
        <v>178.1</v>
      </c>
      <c r="C17" s="565">
        <v>217.1365</v>
      </c>
      <c r="D17" s="565">
        <v>158.4794</v>
      </c>
      <c r="E17" s="566">
        <v>121.514</v>
      </c>
      <c r="F17" s="566">
        <v>179.8205</v>
      </c>
      <c r="G17" s="567">
        <v>134.1</v>
      </c>
      <c r="H17" s="565">
        <v>133.013</v>
      </c>
      <c r="I17" s="565">
        <v>98.659</v>
      </c>
      <c r="J17" s="565">
        <v>83.32730000000001</v>
      </c>
      <c r="K17" s="566">
        <v>109.21310000000001</v>
      </c>
    </row>
    <row r="18" spans="1:11" ht="15">
      <c r="A18" s="564" t="s">
        <v>791</v>
      </c>
      <c r="B18" s="568">
        <v>19.5</v>
      </c>
      <c r="C18" s="565">
        <v>24.0983</v>
      </c>
      <c r="D18" s="565">
        <v>10.5488</v>
      </c>
      <c r="E18" s="566">
        <v>10.9482</v>
      </c>
      <c r="F18" s="566">
        <v>4.3058000000000005</v>
      </c>
      <c r="G18" s="567">
        <v>15.1</v>
      </c>
      <c r="H18" s="565">
        <v>20.2208</v>
      </c>
      <c r="I18" s="565">
        <v>10.110899999999999</v>
      </c>
      <c r="J18" s="565">
        <v>4.7154</v>
      </c>
      <c r="K18" s="566">
        <v>2.7565999999999997</v>
      </c>
    </row>
    <row r="19" spans="1:11" ht="15">
      <c r="A19" s="564" t="s">
        <v>792</v>
      </c>
      <c r="B19" s="568">
        <v>366.2</v>
      </c>
      <c r="C19" s="565">
        <v>329.2588</v>
      </c>
      <c r="D19" s="565">
        <v>347.18829999999997</v>
      </c>
      <c r="E19" s="566">
        <v>362.52090000000004</v>
      </c>
      <c r="F19" s="566">
        <v>382.4611</v>
      </c>
      <c r="G19" s="567">
        <v>240.2</v>
      </c>
      <c r="H19" s="565">
        <v>214.1447</v>
      </c>
      <c r="I19" s="565">
        <v>258.0709</v>
      </c>
      <c r="J19" s="565">
        <v>299.9664</v>
      </c>
      <c r="K19" s="566">
        <v>337.20390000000003</v>
      </c>
    </row>
    <row r="20" spans="1:11" ht="45">
      <c r="A20" s="569" t="s">
        <v>502</v>
      </c>
      <c r="B20" s="568">
        <v>256.4</v>
      </c>
      <c r="C20" s="565">
        <v>208.5728</v>
      </c>
      <c r="D20" s="565">
        <v>226.7805</v>
      </c>
      <c r="E20" s="566">
        <v>181.12810000000002</v>
      </c>
      <c r="F20" s="566">
        <v>121.04560000000001</v>
      </c>
      <c r="G20" s="567">
        <v>173.1</v>
      </c>
      <c r="H20" s="565">
        <v>132.89929999999998</v>
      </c>
      <c r="I20" s="565">
        <v>153.73620000000003</v>
      </c>
      <c r="J20" s="565">
        <v>152.6769</v>
      </c>
      <c r="K20" s="566">
        <v>105.45519999999999</v>
      </c>
    </row>
    <row r="21" spans="1:11" ht="15">
      <c r="A21" s="564" t="s">
        <v>503</v>
      </c>
      <c r="B21" s="568">
        <v>64.2</v>
      </c>
      <c r="C21" s="565">
        <v>75.6369</v>
      </c>
      <c r="D21" s="565">
        <v>50.2592</v>
      </c>
      <c r="E21" s="566">
        <v>30.6265</v>
      </c>
      <c r="F21" s="566">
        <v>30.365</v>
      </c>
      <c r="G21" s="567">
        <v>36.9</v>
      </c>
      <c r="H21" s="565">
        <v>59.5754</v>
      </c>
      <c r="I21" s="565">
        <v>38.257400000000004</v>
      </c>
      <c r="J21" s="565">
        <v>21.8962</v>
      </c>
      <c r="K21" s="566">
        <v>26.0532</v>
      </c>
    </row>
    <row r="22" spans="1:11" ht="21" customHeight="1">
      <c r="A22" s="563" t="s">
        <v>793</v>
      </c>
      <c r="B22" s="556">
        <v>1758.4</v>
      </c>
      <c r="C22" s="561">
        <v>1377.4503</v>
      </c>
      <c r="D22" s="561">
        <v>1582.7691</v>
      </c>
      <c r="E22" s="558">
        <v>1493.799</v>
      </c>
      <c r="F22" s="558">
        <v>1176.239</v>
      </c>
      <c r="G22" s="562">
        <v>1326.4</v>
      </c>
      <c r="H22" s="561">
        <v>972.1839</v>
      </c>
      <c r="I22" s="561">
        <v>1263.4196000000002</v>
      </c>
      <c r="J22" s="561">
        <v>1076.466</v>
      </c>
      <c r="K22" s="558">
        <v>858.7691</v>
      </c>
    </row>
    <row r="23" spans="1:11" ht="15">
      <c r="A23" s="564" t="s">
        <v>520</v>
      </c>
      <c r="B23" s="556"/>
      <c r="C23" s="565"/>
      <c r="D23" s="565"/>
      <c r="E23" s="566"/>
      <c r="F23" s="566"/>
      <c r="G23" s="562"/>
      <c r="H23" s="562"/>
      <c r="I23" s="567"/>
      <c r="J23" s="567"/>
      <c r="K23" s="568"/>
    </row>
    <row r="24" spans="1:11" ht="15">
      <c r="A24" s="564" t="s">
        <v>794</v>
      </c>
      <c r="B24" s="568">
        <v>938.5</v>
      </c>
      <c r="C24" s="565">
        <v>560.1763000000001</v>
      </c>
      <c r="D24" s="565">
        <v>635.9096</v>
      </c>
      <c r="E24" s="566">
        <v>668.7408</v>
      </c>
      <c r="F24" s="566">
        <v>570.1410999999999</v>
      </c>
      <c r="G24" s="567">
        <v>696.7</v>
      </c>
      <c r="H24" s="565">
        <v>294.967</v>
      </c>
      <c r="I24" s="565">
        <v>447.643</v>
      </c>
      <c r="J24" s="565">
        <v>385.1083</v>
      </c>
      <c r="K24" s="566">
        <v>311.4393</v>
      </c>
    </row>
    <row r="25" spans="1:11" ht="15">
      <c r="A25" s="570" t="s">
        <v>795</v>
      </c>
      <c r="B25" s="568">
        <v>60.161300000000004</v>
      </c>
      <c r="C25" s="97">
        <v>45.2646</v>
      </c>
      <c r="D25" s="97">
        <v>74.9079</v>
      </c>
      <c r="E25" s="48">
        <v>88.5539</v>
      </c>
      <c r="F25" s="48">
        <v>60.3702</v>
      </c>
      <c r="G25" s="567">
        <v>54.909099999999995</v>
      </c>
      <c r="H25" s="97">
        <v>34.8191</v>
      </c>
      <c r="I25" s="97">
        <v>71.9233</v>
      </c>
      <c r="J25" s="97">
        <v>75.0945</v>
      </c>
      <c r="K25" s="48">
        <v>48.6985</v>
      </c>
    </row>
    <row r="26" spans="1:11" ht="30">
      <c r="A26" s="571" t="s">
        <v>796</v>
      </c>
      <c r="B26" s="568">
        <v>49.5</v>
      </c>
      <c r="C26" s="565">
        <v>37.2885</v>
      </c>
      <c r="D26" s="565">
        <v>10.6045</v>
      </c>
      <c r="E26" s="566">
        <v>11.6685</v>
      </c>
      <c r="F26" s="566">
        <v>5.427899999999999</v>
      </c>
      <c r="G26" s="567">
        <v>37.6</v>
      </c>
      <c r="H26" s="565">
        <v>26.924599999999998</v>
      </c>
      <c r="I26" s="565">
        <v>5.0164</v>
      </c>
      <c r="J26" s="565">
        <v>10.619</v>
      </c>
      <c r="K26" s="566">
        <v>4.8793</v>
      </c>
    </row>
    <row r="27" spans="1:11" ht="30">
      <c r="A27" s="572" t="s">
        <v>797</v>
      </c>
      <c r="B27" s="568">
        <v>202.7</v>
      </c>
      <c r="C27" s="565">
        <v>187.93329999999997</v>
      </c>
      <c r="D27" s="565">
        <v>231.815</v>
      </c>
      <c r="E27" s="566">
        <v>367.036</v>
      </c>
      <c r="F27" s="566">
        <v>201.4475</v>
      </c>
      <c r="G27" s="567">
        <v>129.9</v>
      </c>
      <c r="H27" s="565">
        <v>153.5762</v>
      </c>
      <c r="I27" s="565">
        <v>178.6234</v>
      </c>
      <c r="J27" s="565">
        <v>287.3668</v>
      </c>
      <c r="K27" s="566">
        <v>188.98620000000003</v>
      </c>
    </row>
    <row r="28" spans="1:11" ht="15">
      <c r="A28" s="573" t="s">
        <v>798</v>
      </c>
      <c r="B28" s="568">
        <v>322.58759999999995</v>
      </c>
      <c r="C28" s="565">
        <v>328.7439</v>
      </c>
      <c r="D28" s="565">
        <v>343.0655</v>
      </c>
      <c r="E28" s="566">
        <v>250.7825</v>
      </c>
      <c r="F28" s="566">
        <v>193.2461</v>
      </c>
      <c r="G28" s="567">
        <v>260.2</v>
      </c>
      <c r="H28" s="565">
        <v>292.648</v>
      </c>
      <c r="I28" s="565">
        <v>297.2928</v>
      </c>
      <c r="J28" s="565">
        <v>219.70579999999998</v>
      </c>
      <c r="K28" s="566">
        <v>169.7303</v>
      </c>
    </row>
    <row r="29" spans="1:11" ht="15">
      <c r="A29" s="574" t="s">
        <v>799</v>
      </c>
      <c r="B29" s="568">
        <v>48.9036</v>
      </c>
      <c r="C29" s="565">
        <v>69.7302</v>
      </c>
      <c r="D29" s="565">
        <v>64.8634</v>
      </c>
      <c r="E29" s="566">
        <v>31.6386</v>
      </c>
      <c r="F29" s="566">
        <v>12.309299999999999</v>
      </c>
      <c r="G29" s="567">
        <v>33</v>
      </c>
      <c r="H29" s="565">
        <v>54.5021</v>
      </c>
      <c r="I29" s="565">
        <v>57.3486</v>
      </c>
      <c r="J29" s="565">
        <v>26.73</v>
      </c>
      <c r="K29" s="566">
        <v>6.3248999999999995</v>
      </c>
    </row>
    <row r="30" spans="1:11" ht="15">
      <c r="A30" s="564" t="s">
        <v>800</v>
      </c>
      <c r="B30" s="568">
        <v>32.833</v>
      </c>
      <c r="C30" s="565">
        <v>28.0415</v>
      </c>
      <c r="D30" s="565">
        <v>28.7133</v>
      </c>
      <c r="E30" s="566">
        <v>11.8578</v>
      </c>
      <c r="F30" s="566">
        <v>13.4573</v>
      </c>
      <c r="G30" s="567">
        <v>28.8</v>
      </c>
      <c r="H30" s="565">
        <v>17.0485</v>
      </c>
      <c r="I30" s="565">
        <v>26.7882</v>
      </c>
      <c r="J30" s="565">
        <v>11.7408</v>
      </c>
      <c r="K30" s="566">
        <v>13.4201</v>
      </c>
    </row>
    <row r="31" spans="1:11" ht="15">
      <c r="A31" s="564" t="s">
        <v>801</v>
      </c>
      <c r="B31" s="568">
        <v>3.3789000000000002</v>
      </c>
      <c r="C31" s="565">
        <v>16.352700000000002</v>
      </c>
      <c r="D31" s="565">
        <v>39.9912</v>
      </c>
      <c r="E31" s="566">
        <v>7.6827</v>
      </c>
      <c r="F31" s="566">
        <v>2.6831</v>
      </c>
      <c r="G31" s="567">
        <v>2.7</v>
      </c>
      <c r="H31" s="565">
        <v>12.2235</v>
      </c>
      <c r="I31" s="565">
        <v>34.971</v>
      </c>
      <c r="J31" s="565">
        <v>7.0073</v>
      </c>
      <c r="K31" s="566">
        <v>2.4341</v>
      </c>
    </row>
  </sheetData>
  <mergeCells count="5">
    <mergeCell ref="A3:A5"/>
    <mergeCell ref="B3:F3"/>
    <mergeCell ref="G3:K3"/>
    <mergeCell ref="B5:K5"/>
    <mergeCell ref="A2:K2"/>
  </mergeCells>
  <printOptions/>
  <pageMargins left="0.7" right="0.7" top="0.75" bottom="0.75" header="0.3" footer="0.3"/>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90" zoomScaleNormal="90" workbookViewId="0" topLeftCell="A1"/>
  </sheetViews>
  <sheetFormatPr defaultColWidth="8.796875" defaultRowHeight="14.25"/>
  <cols>
    <col min="1" max="1" width="56.19921875" style="0" customWidth="1"/>
    <col min="2" max="11" width="11" style="0" customWidth="1"/>
  </cols>
  <sheetData>
    <row r="1" spans="1:11" ht="15">
      <c r="A1" s="575"/>
      <c r="B1" s="550"/>
      <c r="C1" s="550"/>
      <c r="D1" s="550"/>
      <c r="E1" s="550"/>
      <c r="F1" s="550"/>
      <c r="G1" s="549"/>
      <c r="H1" s="576"/>
      <c r="I1" s="549"/>
      <c r="J1" s="549"/>
      <c r="K1" s="549"/>
    </row>
    <row r="2" spans="1:11" ht="34.5" customHeight="1">
      <c r="A2" s="930" t="s">
        <v>896</v>
      </c>
      <c r="B2" s="930"/>
      <c r="C2" s="930"/>
      <c r="D2" s="930"/>
      <c r="E2" s="930"/>
      <c r="F2" s="930"/>
      <c r="G2" s="930"/>
      <c r="H2" s="930"/>
      <c r="I2" s="930"/>
      <c r="J2" s="930"/>
      <c r="K2" s="930"/>
    </row>
    <row r="3" spans="1:11" ht="18" customHeight="1">
      <c r="A3" s="920" t="s">
        <v>6</v>
      </c>
      <c r="B3" s="923" t="s">
        <v>39</v>
      </c>
      <c r="C3" s="923"/>
      <c r="D3" s="923"/>
      <c r="E3" s="924"/>
      <c r="F3" s="925"/>
      <c r="G3" s="923" t="s">
        <v>783</v>
      </c>
      <c r="H3" s="923"/>
      <c r="I3" s="923"/>
      <c r="J3" s="927"/>
      <c r="K3" s="927"/>
    </row>
    <row r="4" spans="1:11" ht="18" customHeight="1">
      <c r="A4" s="921"/>
      <c r="B4" s="577">
        <v>2012</v>
      </c>
      <c r="C4" s="577">
        <v>2013</v>
      </c>
      <c r="D4" s="577">
        <v>2014</v>
      </c>
      <c r="E4" s="577">
        <v>2015</v>
      </c>
      <c r="F4" s="577">
        <v>2016</v>
      </c>
      <c r="G4" s="578">
        <v>2012</v>
      </c>
      <c r="H4" s="596">
        <v>2013</v>
      </c>
      <c r="I4" s="597">
        <v>2014</v>
      </c>
      <c r="J4" s="596">
        <v>2015</v>
      </c>
      <c r="K4" s="596">
        <v>2016</v>
      </c>
    </row>
    <row r="5" spans="1:11" ht="18" customHeight="1" thickBot="1">
      <c r="A5" s="922"/>
      <c r="B5" s="931" t="s">
        <v>814</v>
      </c>
      <c r="C5" s="932"/>
      <c r="D5" s="932"/>
      <c r="E5" s="932"/>
      <c r="F5" s="932"/>
      <c r="G5" s="932"/>
      <c r="H5" s="932"/>
      <c r="I5" s="932"/>
      <c r="J5" s="932"/>
      <c r="K5" s="932"/>
    </row>
    <row r="6" spans="1:11" ht="21" customHeight="1">
      <c r="A6" s="555" t="s">
        <v>7</v>
      </c>
      <c r="B6" s="556">
        <v>3699.2</v>
      </c>
      <c r="C6" s="579">
        <v>3020.4238</v>
      </c>
      <c r="D6" s="580">
        <v>2924.4575</v>
      </c>
      <c r="E6" s="581">
        <v>2800.5806000000002</v>
      </c>
      <c r="F6" s="582">
        <v>2498.846</v>
      </c>
      <c r="G6" s="556">
        <v>2832.5</v>
      </c>
      <c r="H6" s="580">
        <v>2148.9673</v>
      </c>
      <c r="I6" s="580">
        <v>2237.2414</v>
      </c>
      <c r="J6" s="736">
        <v>2151.1981</v>
      </c>
      <c r="K6" s="737">
        <v>1987.6908999999998</v>
      </c>
    </row>
    <row r="7" spans="1:11" ht="15">
      <c r="A7" s="583" t="s">
        <v>335</v>
      </c>
      <c r="B7" s="568"/>
      <c r="C7" s="584"/>
      <c r="D7" s="584"/>
      <c r="E7" s="585"/>
      <c r="F7" s="585"/>
      <c r="G7" s="568"/>
      <c r="H7" s="586"/>
      <c r="I7" s="586"/>
      <c r="J7" s="738"/>
      <c r="K7" s="739"/>
    </row>
    <row r="8" spans="1:11" ht="21" customHeight="1">
      <c r="A8" s="587" t="s">
        <v>802</v>
      </c>
      <c r="B8" s="556">
        <v>1410.2</v>
      </c>
      <c r="C8" s="579">
        <v>1111.5793999999999</v>
      </c>
      <c r="D8" s="579">
        <v>862.4251999999999</v>
      </c>
      <c r="E8" s="588">
        <v>880.7543000000001</v>
      </c>
      <c r="F8" s="589">
        <v>767.2675</v>
      </c>
      <c r="G8" s="556">
        <v>1196.2</v>
      </c>
      <c r="H8" s="579">
        <v>903.2116</v>
      </c>
      <c r="I8" s="579">
        <v>688.8376</v>
      </c>
      <c r="J8" s="740">
        <v>765.7928</v>
      </c>
      <c r="K8" s="741">
        <v>665.4227</v>
      </c>
    </row>
    <row r="9" spans="1:11" ht="15">
      <c r="A9" s="573" t="s">
        <v>335</v>
      </c>
      <c r="B9" s="568"/>
      <c r="C9" s="590"/>
      <c r="D9" s="590"/>
      <c r="E9" s="591"/>
      <c r="F9" s="591"/>
      <c r="G9" s="568"/>
      <c r="H9" s="592"/>
      <c r="I9" s="592"/>
      <c r="J9" s="738"/>
      <c r="K9" s="739"/>
    </row>
    <row r="10" spans="1:11" ht="30">
      <c r="A10" s="572" t="s">
        <v>803</v>
      </c>
      <c r="B10" s="568">
        <v>42</v>
      </c>
      <c r="C10" s="407">
        <v>50.946</v>
      </c>
      <c r="D10" s="407">
        <v>71.8235</v>
      </c>
      <c r="E10" s="593">
        <v>70.4245</v>
      </c>
      <c r="F10" s="594">
        <v>52.8881</v>
      </c>
      <c r="G10" s="568">
        <v>34.6</v>
      </c>
      <c r="H10" s="407">
        <v>44.8127</v>
      </c>
      <c r="I10" s="407">
        <v>58.737300000000005</v>
      </c>
      <c r="J10" s="738">
        <v>66.5245</v>
      </c>
      <c r="K10" s="739">
        <v>51.223099999999995</v>
      </c>
    </row>
    <row r="11" spans="1:11" ht="30">
      <c r="A11" s="572" t="s">
        <v>804</v>
      </c>
      <c r="B11" s="568">
        <v>1368.2</v>
      </c>
      <c r="C11" s="407">
        <v>1060.6334</v>
      </c>
      <c r="D11" s="407">
        <v>790.6016999999999</v>
      </c>
      <c r="E11" s="593">
        <v>810.3298000000001</v>
      </c>
      <c r="F11" s="594">
        <v>714.3794</v>
      </c>
      <c r="G11" s="568">
        <v>1161.6</v>
      </c>
      <c r="H11" s="407">
        <v>858.3989</v>
      </c>
      <c r="I11" s="407">
        <v>630.1003000000001</v>
      </c>
      <c r="J11" s="738">
        <v>699.2683000000001</v>
      </c>
      <c r="K11" s="739">
        <v>614.1996</v>
      </c>
    </row>
    <row r="12" spans="1:11" ht="21" customHeight="1">
      <c r="A12" s="595" t="s">
        <v>805</v>
      </c>
      <c r="B12" s="730">
        <v>1423.1</v>
      </c>
      <c r="C12" s="579">
        <v>1113.5591000000002</v>
      </c>
      <c r="D12" s="579">
        <v>1221.6988999999999</v>
      </c>
      <c r="E12" s="588">
        <v>1109.6501</v>
      </c>
      <c r="F12" s="589">
        <v>952.9761</v>
      </c>
      <c r="G12" s="556">
        <v>1069.3</v>
      </c>
      <c r="H12" s="579">
        <v>741.2994</v>
      </c>
      <c r="I12" s="579">
        <v>922.0564</v>
      </c>
      <c r="J12" s="742">
        <v>750.1677</v>
      </c>
      <c r="K12" s="556">
        <v>640.5284</v>
      </c>
    </row>
    <row r="13" spans="1:11" ht="15">
      <c r="A13" s="573" t="s">
        <v>335</v>
      </c>
      <c r="B13" s="568"/>
      <c r="C13" s="590"/>
      <c r="D13" s="590"/>
      <c r="E13" s="591"/>
      <c r="F13" s="591"/>
      <c r="G13" s="568"/>
      <c r="H13" s="592"/>
      <c r="I13" s="592"/>
      <c r="J13" s="740"/>
      <c r="K13" s="743"/>
    </row>
    <row r="14" spans="1:11" ht="15">
      <c r="A14" s="564" t="s">
        <v>806</v>
      </c>
      <c r="B14" s="568">
        <v>761.1</v>
      </c>
      <c r="C14" s="407">
        <v>608.3611999999999</v>
      </c>
      <c r="D14" s="407">
        <v>674.0790999999999</v>
      </c>
      <c r="E14" s="593">
        <v>664.9698000000001</v>
      </c>
      <c r="F14" s="594">
        <v>603.1938</v>
      </c>
      <c r="G14" s="568">
        <v>530</v>
      </c>
      <c r="H14" s="407">
        <v>319.3292</v>
      </c>
      <c r="I14" s="407">
        <v>451.8045</v>
      </c>
      <c r="J14" s="738">
        <v>375.01090000000005</v>
      </c>
      <c r="K14" s="568">
        <v>335.296</v>
      </c>
    </row>
    <row r="15" spans="1:11" ht="30">
      <c r="A15" s="571" t="s">
        <v>807</v>
      </c>
      <c r="B15" s="568">
        <v>282.6</v>
      </c>
      <c r="C15" s="407">
        <v>269.98359999999997</v>
      </c>
      <c r="D15" s="407">
        <v>295.893</v>
      </c>
      <c r="E15" s="593">
        <v>341.3813</v>
      </c>
      <c r="F15" s="594">
        <v>220.671</v>
      </c>
      <c r="G15" s="568">
        <v>198.3</v>
      </c>
      <c r="H15" s="407">
        <v>227.95229999999998</v>
      </c>
      <c r="I15" s="407">
        <v>246.95129999999997</v>
      </c>
      <c r="J15" s="738">
        <v>287.6377</v>
      </c>
      <c r="K15" s="568">
        <v>193.6335</v>
      </c>
    </row>
    <row r="16" spans="1:11" ht="30">
      <c r="A16" s="571" t="s">
        <v>808</v>
      </c>
      <c r="B16" s="568">
        <v>379.4</v>
      </c>
      <c r="C16" s="407">
        <v>235.21429999999998</v>
      </c>
      <c r="D16" s="407">
        <v>251.7268</v>
      </c>
      <c r="E16" s="593">
        <v>103.299</v>
      </c>
      <c r="F16" s="594">
        <v>129.1113</v>
      </c>
      <c r="G16" s="568">
        <v>341.1</v>
      </c>
      <c r="H16" s="407">
        <v>194.0179</v>
      </c>
      <c r="I16" s="407">
        <v>223.3006</v>
      </c>
      <c r="J16" s="738">
        <v>87.51910000000001</v>
      </c>
      <c r="K16" s="568">
        <v>111.5989</v>
      </c>
    </row>
    <row r="17" spans="1:11" ht="21" customHeight="1">
      <c r="A17" s="563" t="s">
        <v>809</v>
      </c>
      <c r="B17" s="556">
        <v>865.9</v>
      </c>
      <c r="C17" s="579">
        <v>795.2853</v>
      </c>
      <c r="D17" s="579">
        <v>840.3334</v>
      </c>
      <c r="E17" s="588">
        <v>810.1762</v>
      </c>
      <c r="F17" s="589">
        <v>778.6024</v>
      </c>
      <c r="G17" s="556">
        <v>566.9</v>
      </c>
      <c r="H17" s="579">
        <v>504.4563</v>
      </c>
      <c r="I17" s="579">
        <v>626.3474</v>
      </c>
      <c r="J17" s="742">
        <v>635.2375999999999</v>
      </c>
      <c r="K17" s="730">
        <v>681.7398000000001</v>
      </c>
    </row>
    <row r="18" spans="1:11" ht="15">
      <c r="A18" s="573" t="s">
        <v>335</v>
      </c>
      <c r="B18" s="568"/>
      <c r="C18" s="590"/>
      <c r="D18" s="590"/>
      <c r="E18" s="591"/>
      <c r="F18" s="591"/>
      <c r="G18" s="568"/>
      <c r="H18" s="590"/>
      <c r="I18" s="590"/>
      <c r="J18" s="738"/>
      <c r="K18" s="568"/>
    </row>
    <row r="19" spans="1:11" ht="15">
      <c r="A19" s="564" t="s">
        <v>810</v>
      </c>
      <c r="B19" s="568">
        <v>60.7</v>
      </c>
      <c r="C19" s="407">
        <v>55.8771</v>
      </c>
      <c r="D19" s="407">
        <v>61.4191</v>
      </c>
      <c r="E19" s="593">
        <v>73.67389999999999</v>
      </c>
      <c r="F19" s="594">
        <v>27.5555</v>
      </c>
      <c r="G19" s="568">
        <v>29.6</v>
      </c>
      <c r="H19" s="407">
        <v>15.1123</v>
      </c>
      <c r="I19" s="407">
        <v>32.901</v>
      </c>
      <c r="J19" s="738">
        <v>55.186699999999995</v>
      </c>
      <c r="K19" s="739">
        <v>16.1158</v>
      </c>
    </row>
    <row r="20" spans="1:11" ht="30">
      <c r="A20" s="571" t="s">
        <v>811</v>
      </c>
      <c r="B20" s="568">
        <v>607.1</v>
      </c>
      <c r="C20" s="407">
        <v>539.922</v>
      </c>
      <c r="D20" s="407">
        <v>597.5337</v>
      </c>
      <c r="E20" s="593">
        <v>525.1726</v>
      </c>
      <c r="F20" s="594">
        <v>544.1861</v>
      </c>
      <c r="G20" s="568">
        <v>387.5</v>
      </c>
      <c r="H20" s="407">
        <v>347.115</v>
      </c>
      <c r="I20" s="407">
        <v>453.5166</v>
      </c>
      <c r="J20" s="738">
        <v>413.57390000000004</v>
      </c>
      <c r="K20" s="568">
        <v>486.1723</v>
      </c>
    </row>
    <row r="21" spans="1:11" ht="15">
      <c r="A21" s="564" t="s">
        <v>812</v>
      </c>
      <c r="B21" s="568">
        <v>133.1</v>
      </c>
      <c r="C21" s="407">
        <v>143.4591</v>
      </c>
      <c r="D21" s="407">
        <v>96.64189999999999</v>
      </c>
      <c r="E21" s="593">
        <v>123.18539999999999</v>
      </c>
      <c r="F21" s="594">
        <v>124.7902</v>
      </c>
      <c r="G21" s="568">
        <v>107.4</v>
      </c>
      <c r="H21" s="407">
        <v>96.4819</v>
      </c>
      <c r="I21" s="407">
        <v>68.4074</v>
      </c>
      <c r="J21" s="738">
        <v>93.4967</v>
      </c>
      <c r="K21" s="739">
        <v>108.2105</v>
      </c>
    </row>
    <row r="22" spans="1:11" ht="15">
      <c r="A22" s="564" t="s">
        <v>813</v>
      </c>
      <c r="B22" s="568">
        <v>65</v>
      </c>
      <c r="C22" s="407">
        <v>56.0271</v>
      </c>
      <c r="D22" s="407">
        <v>84.7387</v>
      </c>
      <c r="E22" s="593">
        <v>88.1443</v>
      </c>
      <c r="F22" s="594">
        <v>82.0706</v>
      </c>
      <c r="G22" s="568">
        <v>42.4</v>
      </c>
      <c r="H22" s="407">
        <v>45.747099999999996</v>
      </c>
      <c r="I22" s="407">
        <v>71.52239999999999</v>
      </c>
      <c r="J22" s="744">
        <v>72.9803</v>
      </c>
      <c r="K22" s="743">
        <v>71.24119999999999</v>
      </c>
    </row>
  </sheetData>
  <mergeCells count="5">
    <mergeCell ref="A3:A5"/>
    <mergeCell ref="B3:F3"/>
    <mergeCell ref="G3:K3"/>
    <mergeCell ref="B5:K5"/>
    <mergeCell ref="A2:K2"/>
  </mergeCell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90" zoomScaleNormal="90" workbookViewId="0" topLeftCell="A1"/>
  </sheetViews>
  <sheetFormatPr defaultColWidth="8.796875" defaultRowHeight="14.25"/>
  <cols>
    <col min="1" max="1" width="56.19921875" style="0" customWidth="1"/>
    <col min="2" max="2" width="27.69921875" style="0" bestFit="1" customWidth="1"/>
    <col min="3" max="3" width="19.5" style="0" bestFit="1" customWidth="1"/>
    <col min="4" max="4" width="27.69921875" style="0" bestFit="1" customWidth="1"/>
    <col min="5" max="5" width="19.5" style="0" bestFit="1" customWidth="1"/>
  </cols>
  <sheetData>
    <row r="1" spans="1:3" ht="15">
      <c r="A1" s="575"/>
      <c r="B1" s="550"/>
      <c r="C1" s="550"/>
    </row>
    <row r="2" spans="1:5" ht="34.5" customHeight="1">
      <c r="A2" s="930" t="s">
        <v>868</v>
      </c>
      <c r="B2" s="930"/>
      <c r="C2" s="930"/>
      <c r="D2" s="916"/>
      <c r="E2" s="916"/>
    </row>
    <row r="3" spans="1:5" ht="34.5" customHeight="1">
      <c r="A3" s="920" t="s">
        <v>6</v>
      </c>
      <c r="B3" s="937" t="s">
        <v>457</v>
      </c>
      <c r="C3" s="924"/>
      <c r="D3" s="937" t="s">
        <v>777</v>
      </c>
      <c r="E3" s="924"/>
    </row>
    <row r="4" spans="1:5" ht="18" customHeight="1">
      <c r="A4" s="935"/>
      <c r="B4" s="938" t="s">
        <v>852</v>
      </c>
      <c r="C4" s="940" t="s">
        <v>853</v>
      </c>
      <c r="D4" s="938" t="s">
        <v>852</v>
      </c>
      <c r="E4" s="942" t="s">
        <v>853</v>
      </c>
    </row>
    <row r="5" spans="1:5" ht="28.5" customHeight="1">
      <c r="A5" s="935"/>
      <c r="B5" s="939"/>
      <c r="C5" s="941"/>
      <c r="D5" s="939"/>
      <c r="E5" s="943"/>
    </row>
    <row r="6" spans="1:5" ht="18" customHeight="1" thickBot="1">
      <c r="A6" s="936"/>
      <c r="B6" s="728" t="s">
        <v>814</v>
      </c>
      <c r="C6" s="729" t="s">
        <v>854</v>
      </c>
      <c r="D6" s="728" t="s">
        <v>814</v>
      </c>
      <c r="E6" s="727" t="s">
        <v>854</v>
      </c>
    </row>
    <row r="7" spans="1:5" ht="21" customHeight="1">
      <c r="A7" s="555" t="s">
        <v>7</v>
      </c>
      <c r="B7" s="556">
        <v>5008.6</v>
      </c>
      <c r="C7" s="731">
        <v>19535</v>
      </c>
      <c r="D7" s="556">
        <v>123.8</v>
      </c>
      <c r="E7" s="731">
        <v>469</v>
      </c>
    </row>
    <row r="8" spans="1:5" ht="15">
      <c r="A8" s="583" t="s">
        <v>335</v>
      </c>
      <c r="B8" s="568"/>
      <c r="C8" s="733"/>
      <c r="D8" s="568"/>
      <c r="E8" s="733"/>
    </row>
    <row r="9" spans="1:5" ht="15" customHeight="1">
      <c r="A9" s="745" t="s">
        <v>855</v>
      </c>
      <c r="B9" s="568">
        <v>506.7</v>
      </c>
      <c r="C9" s="732">
        <v>2018</v>
      </c>
      <c r="D9" s="568">
        <v>9.6</v>
      </c>
      <c r="E9" s="732">
        <v>55</v>
      </c>
    </row>
    <row r="10" spans="1:5" ht="15" customHeight="1">
      <c r="A10" s="746" t="s">
        <v>858</v>
      </c>
      <c r="B10" s="568">
        <v>201.1</v>
      </c>
      <c r="C10" s="732">
        <v>953</v>
      </c>
      <c r="D10" s="568">
        <v>21.2</v>
      </c>
      <c r="E10" s="732">
        <v>115</v>
      </c>
    </row>
    <row r="11" spans="1:5" ht="15">
      <c r="A11" s="745" t="s">
        <v>856</v>
      </c>
      <c r="B11" s="568">
        <v>2652.7</v>
      </c>
      <c r="C11" s="733">
        <v>10515</v>
      </c>
      <c r="D11" s="568">
        <v>9.9</v>
      </c>
      <c r="E11" s="733">
        <v>56</v>
      </c>
    </row>
    <row r="12" spans="1:5" ht="15">
      <c r="A12" s="747" t="s">
        <v>857</v>
      </c>
      <c r="B12" s="568">
        <v>309</v>
      </c>
      <c r="C12" s="732">
        <v>1221</v>
      </c>
      <c r="D12" s="568">
        <v>2.5</v>
      </c>
      <c r="E12" s="732">
        <v>19</v>
      </c>
    </row>
    <row r="13" spans="1:5" ht="17.25">
      <c r="A13" s="748" t="s">
        <v>864</v>
      </c>
      <c r="B13" s="732" t="s">
        <v>867</v>
      </c>
      <c r="C13" s="407" t="s">
        <v>866</v>
      </c>
      <c r="D13" s="734" t="s">
        <v>869</v>
      </c>
      <c r="E13" s="732" t="s">
        <v>865</v>
      </c>
    </row>
    <row r="14" spans="1:5" ht="61.5" customHeight="1">
      <c r="A14" s="933" t="s">
        <v>877</v>
      </c>
      <c r="B14" s="934"/>
      <c r="C14" s="934"/>
      <c r="D14" s="934"/>
      <c r="E14" s="934"/>
    </row>
    <row r="15" spans="1:5" ht="17.25">
      <c r="A15" s="749" t="s">
        <v>870</v>
      </c>
      <c r="B15" s="750"/>
      <c r="C15" s="750"/>
      <c r="D15" s="750"/>
      <c r="E15" s="750"/>
    </row>
    <row r="17" ht="14.25">
      <c r="A17" s="691"/>
    </row>
    <row r="20" ht="14.25">
      <c r="A20" s="691"/>
    </row>
  </sheetData>
  <mergeCells count="9">
    <mergeCell ref="A14:E14"/>
    <mergeCell ref="A2:E2"/>
    <mergeCell ref="A3:A6"/>
    <mergeCell ref="B3:C3"/>
    <mergeCell ref="D3:E3"/>
    <mergeCell ref="B4:B5"/>
    <mergeCell ref="C4:C5"/>
    <mergeCell ref="D4:D5"/>
    <mergeCell ref="E4:E5"/>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6"/>
  <sheetViews>
    <sheetView zoomScale="90" zoomScaleNormal="90" workbookViewId="0" topLeftCell="A1">
      <pane ySplit="5" topLeftCell="A6" activePane="bottomLeft" state="frozen"/>
      <selection pane="bottomLeft" activeCell="A1" sqref="A1"/>
    </sheetView>
  </sheetViews>
  <sheetFormatPr defaultColWidth="8.796875" defaultRowHeight="14.25"/>
  <cols>
    <col min="1" max="1" width="27.59765625" style="0" customWidth="1"/>
    <col min="2" max="2" width="3" style="0" customWidth="1"/>
    <col min="3" max="3" width="10" style="0" customWidth="1"/>
    <col min="4" max="4" width="18.3984375" style="0" customWidth="1"/>
    <col min="5" max="5" width="9.8984375" style="0" customWidth="1"/>
    <col min="6" max="6" width="18.3984375" style="0" customWidth="1"/>
  </cols>
  <sheetData>
    <row r="1" spans="1:6" ht="15">
      <c r="A1" s="6"/>
      <c r="B1" s="42"/>
      <c r="C1" s="20"/>
      <c r="D1" s="20"/>
      <c r="E1" s="107"/>
      <c r="F1" s="108"/>
    </row>
    <row r="2" spans="1:6" ht="33.75" customHeight="1">
      <c r="A2" s="771" t="s">
        <v>584</v>
      </c>
      <c r="B2" s="771"/>
      <c r="C2" s="771"/>
      <c r="D2" s="771"/>
      <c r="E2" s="771"/>
      <c r="F2" s="771"/>
    </row>
    <row r="3" spans="1:6" ht="22.5" customHeight="1">
      <c r="A3" s="786" t="s">
        <v>2</v>
      </c>
      <c r="B3" s="787"/>
      <c r="C3" s="792" t="s">
        <v>39</v>
      </c>
      <c r="D3" s="793"/>
      <c r="E3" s="792" t="s">
        <v>523</v>
      </c>
      <c r="F3" s="794"/>
    </row>
    <row r="4" spans="1:6" ht="19.5" customHeight="1">
      <c r="A4" s="788"/>
      <c r="B4" s="789"/>
      <c r="C4" s="795" t="s">
        <v>524</v>
      </c>
      <c r="D4" s="764" t="s">
        <v>525</v>
      </c>
      <c r="E4" s="795" t="s">
        <v>524</v>
      </c>
      <c r="F4" s="764" t="s">
        <v>526</v>
      </c>
    </row>
    <row r="5" spans="1:6" ht="42.75" customHeight="1" thickBot="1">
      <c r="A5" s="790"/>
      <c r="B5" s="791"/>
      <c r="C5" s="796"/>
      <c r="D5" s="797"/>
      <c r="E5" s="796"/>
      <c r="F5" s="797"/>
    </row>
    <row r="6" spans="1:6" ht="21" customHeight="1">
      <c r="A6" s="195" t="s">
        <v>4</v>
      </c>
      <c r="B6" s="57" t="s">
        <v>45</v>
      </c>
      <c r="C6" s="99">
        <v>7020</v>
      </c>
      <c r="D6" s="339">
        <v>101.7</v>
      </c>
      <c r="E6" s="340">
        <v>4400</v>
      </c>
      <c r="F6" s="54">
        <v>128.2</v>
      </c>
    </row>
    <row r="7" spans="1:6" ht="15">
      <c r="A7" s="262"/>
      <c r="B7" s="57" t="s">
        <v>46</v>
      </c>
      <c r="C7" s="99">
        <v>4035</v>
      </c>
      <c r="D7" s="256">
        <v>76.6</v>
      </c>
      <c r="E7" s="340">
        <v>1444</v>
      </c>
      <c r="F7" s="54">
        <v>112.5</v>
      </c>
    </row>
    <row r="8" spans="1:6" ht="15">
      <c r="A8" s="262"/>
      <c r="B8" s="57" t="s">
        <v>47</v>
      </c>
      <c r="C8" s="99">
        <v>2985</v>
      </c>
      <c r="D8" s="256">
        <v>135.7</v>
      </c>
      <c r="E8" s="340">
        <v>2956</v>
      </c>
      <c r="F8" s="54">
        <v>135.9</v>
      </c>
    </row>
    <row r="9" spans="1:6" ht="21" customHeight="1">
      <c r="A9" s="263" t="s">
        <v>48</v>
      </c>
      <c r="B9" s="57" t="s">
        <v>45</v>
      </c>
      <c r="C9" s="99">
        <v>830</v>
      </c>
      <c r="D9" s="256">
        <v>112.9</v>
      </c>
      <c r="E9" s="340">
        <v>704</v>
      </c>
      <c r="F9" s="54">
        <v>122.6</v>
      </c>
    </row>
    <row r="10" spans="1:6" ht="15">
      <c r="A10" s="262"/>
      <c r="B10" s="39" t="s">
        <v>46</v>
      </c>
      <c r="C10" s="63">
        <v>365</v>
      </c>
      <c r="D10" s="257">
        <v>94.5</v>
      </c>
      <c r="E10" s="341">
        <v>239</v>
      </c>
      <c r="F10" s="53">
        <v>113.3</v>
      </c>
    </row>
    <row r="11" spans="1:6" ht="15">
      <c r="A11" s="262"/>
      <c r="B11" s="39" t="s">
        <v>47</v>
      </c>
      <c r="C11" s="63">
        <v>465</v>
      </c>
      <c r="D11" s="257">
        <v>127.4</v>
      </c>
      <c r="E11" s="341">
        <v>465</v>
      </c>
      <c r="F11" s="53">
        <v>127.4</v>
      </c>
    </row>
    <row r="12" spans="1:6" ht="21" customHeight="1">
      <c r="A12" s="261" t="s">
        <v>49</v>
      </c>
      <c r="B12" s="39" t="s">
        <v>45</v>
      </c>
      <c r="C12" s="63">
        <v>305</v>
      </c>
      <c r="D12" s="257">
        <v>128.3</v>
      </c>
      <c r="E12" s="341">
        <v>277</v>
      </c>
      <c r="F12" s="53">
        <v>136.1</v>
      </c>
    </row>
    <row r="13" spans="1:6" ht="15">
      <c r="A13" s="262"/>
      <c r="B13" s="39" t="s">
        <v>46</v>
      </c>
      <c r="C13" s="63">
        <v>59</v>
      </c>
      <c r="D13" s="257">
        <v>95.3</v>
      </c>
      <c r="E13" s="341">
        <v>31</v>
      </c>
      <c r="F13" s="53">
        <v>134.9</v>
      </c>
    </row>
    <row r="14" spans="1:6" ht="15">
      <c r="A14" s="262"/>
      <c r="B14" s="39" t="s">
        <v>47</v>
      </c>
      <c r="C14" s="63">
        <v>246</v>
      </c>
      <c r="D14" s="257">
        <v>136.3</v>
      </c>
      <c r="E14" s="341">
        <v>246</v>
      </c>
      <c r="F14" s="53">
        <v>136.3</v>
      </c>
    </row>
    <row r="15" spans="1:6" ht="15">
      <c r="A15" s="259" t="s">
        <v>579</v>
      </c>
      <c r="B15" s="39" t="s">
        <v>46</v>
      </c>
      <c r="C15" s="63">
        <v>46</v>
      </c>
      <c r="D15" s="257">
        <v>84.7</v>
      </c>
      <c r="E15" s="341">
        <v>18</v>
      </c>
      <c r="F15" s="53">
        <v>136.7</v>
      </c>
    </row>
    <row r="16" spans="1:6" ht="15">
      <c r="A16" s="259" t="s">
        <v>51</v>
      </c>
      <c r="B16" s="39" t="s">
        <v>46</v>
      </c>
      <c r="C16" s="63">
        <v>13</v>
      </c>
      <c r="D16" s="257">
        <v>132.5</v>
      </c>
      <c r="E16" s="341">
        <v>13</v>
      </c>
      <c r="F16" s="53">
        <v>132.5</v>
      </c>
    </row>
    <row r="17" spans="1:6" ht="15">
      <c r="A17" s="259" t="s">
        <v>52</v>
      </c>
      <c r="B17" s="39" t="s">
        <v>47</v>
      </c>
      <c r="C17" s="63">
        <v>104</v>
      </c>
      <c r="D17" s="257">
        <v>134.6</v>
      </c>
      <c r="E17" s="341">
        <v>104</v>
      </c>
      <c r="F17" s="53">
        <v>134.6</v>
      </c>
    </row>
    <row r="18" spans="1:6" ht="15">
      <c r="A18" s="259" t="s">
        <v>53</v>
      </c>
      <c r="B18" s="39" t="s">
        <v>47</v>
      </c>
      <c r="C18" s="63">
        <v>10</v>
      </c>
      <c r="D18" s="257">
        <v>142.6</v>
      </c>
      <c r="E18" s="341">
        <v>10</v>
      </c>
      <c r="F18" s="53">
        <v>142.6</v>
      </c>
    </row>
    <row r="19" spans="1:6" ht="15">
      <c r="A19" s="259" t="s">
        <v>54</v>
      </c>
      <c r="B19" s="39" t="s">
        <v>47</v>
      </c>
      <c r="C19" s="63">
        <v>10</v>
      </c>
      <c r="D19" s="257">
        <v>143.8</v>
      </c>
      <c r="E19" s="341">
        <v>10</v>
      </c>
      <c r="F19" s="53">
        <v>143.8</v>
      </c>
    </row>
    <row r="20" spans="1:6" ht="15">
      <c r="A20" s="259" t="s">
        <v>55</v>
      </c>
      <c r="B20" s="39" t="s">
        <v>47</v>
      </c>
      <c r="C20" s="63">
        <v>4</v>
      </c>
      <c r="D20" s="257">
        <v>141.3</v>
      </c>
      <c r="E20" s="341">
        <v>4</v>
      </c>
      <c r="F20" s="53">
        <v>141.3</v>
      </c>
    </row>
    <row r="21" spans="1:6" ht="15">
      <c r="A21" s="259" t="s">
        <v>56</v>
      </c>
      <c r="B21" s="39" t="s">
        <v>47</v>
      </c>
      <c r="C21" s="63">
        <v>8</v>
      </c>
      <c r="D21" s="257">
        <v>165.3</v>
      </c>
      <c r="E21" s="341">
        <v>8</v>
      </c>
      <c r="F21" s="53">
        <v>165.3</v>
      </c>
    </row>
    <row r="22" spans="1:6" ht="15">
      <c r="A22" s="259" t="s">
        <v>57</v>
      </c>
      <c r="B22" s="39" t="s">
        <v>47</v>
      </c>
      <c r="C22" s="63">
        <v>11</v>
      </c>
      <c r="D22" s="257">
        <v>135.9</v>
      </c>
      <c r="E22" s="341">
        <v>11</v>
      </c>
      <c r="F22" s="53">
        <v>135.9</v>
      </c>
    </row>
    <row r="23" spans="1:6" ht="15">
      <c r="A23" s="259" t="s">
        <v>58</v>
      </c>
      <c r="B23" s="39" t="s">
        <v>47</v>
      </c>
      <c r="C23" s="63">
        <v>6</v>
      </c>
      <c r="D23" s="257">
        <v>137.7</v>
      </c>
      <c r="E23" s="341">
        <v>6</v>
      </c>
      <c r="F23" s="53">
        <v>137.7</v>
      </c>
    </row>
    <row r="24" spans="1:6" ht="15">
      <c r="A24" s="259" t="s">
        <v>50</v>
      </c>
      <c r="B24" s="39" t="s">
        <v>47</v>
      </c>
      <c r="C24" s="63">
        <v>31</v>
      </c>
      <c r="D24" s="257">
        <v>133.1</v>
      </c>
      <c r="E24" s="341">
        <v>31</v>
      </c>
      <c r="F24" s="53">
        <v>133.1</v>
      </c>
    </row>
    <row r="25" spans="1:6" ht="15">
      <c r="A25" s="259" t="s">
        <v>59</v>
      </c>
      <c r="B25" s="39" t="s">
        <v>47</v>
      </c>
      <c r="C25" s="63">
        <v>18</v>
      </c>
      <c r="D25" s="257">
        <v>142.3</v>
      </c>
      <c r="E25" s="341">
        <v>18</v>
      </c>
      <c r="F25" s="53">
        <v>142.3</v>
      </c>
    </row>
    <row r="26" spans="1:6" ht="15">
      <c r="A26" s="259" t="s">
        <v>60</v>
      </c>
      <c r="B26" s="39" t="s">
        <v>47</v>
      </c>
      <c r="C26" s="63">
        <v>5</v>
      </c>
      <c r="D26" s="257">
        <v>148.4</v>
      </c>
      <c r="E26" s="341">
        <v>5</v>
      </c>
      <c r="F26" s="53">
        <v>148.4</v>
      </c>
    </row>
    <row r="27" spans="1:6" ht="15">
      <c r="A27" s="259" t="s">
        <v>61</v>
      </c>
      <c r="B27" s="39" t="s">
        <v>47</v>
      </c>
      <c r="C27" s="63">
        <v>1</v>
      </c>
      <c r="D27" s="257">
        <v>183</v>
      </c>
      <c r="E27" s="341">
        <v>1</v>
      </c>
      <c r="F27" s="53">
        <v>183</v>
      </c>
    </row>
    <row r="28" spans="1:6" ht="15">
      <c r="A28" s="259" t="s">
        <v>62</v>
      </c>
      <c r="B28" s="39" t="s">
        <v>47</v>
      </c>
      <c r="C28" s="63">
        <v>1</v>
      </c>
      <c r="D28" s="257">
        <v>160</v>
      </c>
      <c r="E28" s="341">
        <v>1</v>
      </c>
      <c r="F28" s="53">
        <v>160</v>
      </c>
    </row>
    <row r="29" spans="1:6" ht="15">
      <c r="A29" s="259" t="s">
        <v>63</v>
      </c>
      <c r="B29" s="39" t="s">
        <v>47</v>
      </c>
      <c r="C29" s="63">
        <v>2</v>
      </c>
      <c r="D29" s="257">
        <v>127</v>
      </c>
      <c r="E29" s="341">
        <v>2</v>
      </c>
      <c r="F29" s="53">
        <v>127</v>
      </c>
    </row>
    <row r="30" spans="1:6" ht="15">
      <c r="A30" s="259" t="s">
        <v>51</v>
      </c>
      <c r="B30" s="39" t="s">
        <v>47</v>
      </c>
      <c r="C30" s="63">
        <v>9</v>
      </c>
      <c r="D30" s="257">
        <v>133.1</v>
      </c>
      <c r="E30" s="341">
        <v>9</v>
      </c>
      <c r="F30" s="53">
        <v>133.1</v>
      </c>
    </row>
    <row r="31" spans="1:6" ht="15">
      <c r="A31" s="259" t="s">
        <v>64</v>
      </c>
      <c r="B31" s="39" t="s">
        <v>47</v>
      </c>
      <c r="C31" s="63">
        <v>3</v>
      </c>
      <c r="D31" s="257">
        <v>138.3</v>
      </c>
      <c r="E31" s="341">
        <v>3</v>
      </c>
      <c r="F31" s="53">
        <v>138.3</v>
      </c>
    </row>
    <row r="32" spans="1:6" ht="15">
      <c r="A32" s="259" t="s">
        <v>65</v>
      </c>
      <c r="B32" s="39" t="s">
        <v>47</v>
      </c>
      <c r="C32" s="63">
        <v>9</v>
      </c>
      <c r="D32" s="257">
        <v>114.7</v>
      </c>
      <c r="E32" s="341">
        <v>9</v>
      </c>
      <c r="F32" s="53">
        <v>114.7</v>
      </c>
    </row>
    <row r="33" spans="1:6" ht="15">
      <c r="A33" s="259" t="s">
        <v>66</v>
      </c>
      <c r="B33" s="39" t="s">
        <v>47</v>
      </c>
      <c r="C33" s="63">
        <v>14</v>
      </c>
      <c r="D33" s="257">
        <v>127</v>
      </c>
      <c r="E33" s="341">
        <v>14</v>
      </c>
      <c r="F33" s="53">
        <v>127</v>
      </c>
    </row>
    <row r="34" spans="1:6" ht="21" customHeight="1">
      <c r="A34" s="261" t="s">
        <v>67</v>
      </c>
      <c r="B34" s="39" t="s">
        <v>45</v>
      </c>
      <c r="C34" s="63">
        <v>58</v>
      </c>
      <c r="D34" s="257">
        <v>126.8</v>
      </c>
      <c r="E34" s="341">
        <v>58</v>
      </c>
      <c r="F34" s="53">
        <v>126.8</v>
      </c>
    </row>
    <row r="35" spans="1:6" ht="15">
      <c r="A35" s="259"/>
      <c r="B35" s="39" t="s">
        <v>46</v>
      </c>
      <c r="C35" s="63">
        <v>17</v>
      </c>
      <c r="D35" s="257">
        <v>128.2</v>
      </c>
      <c r="E35" s="341">
        <v>17</v>
      </c>
      <c r="F35" s="53">
        <v>128.2</v>
      </c>
    </row>
    <row r="36" spans="1:6" ht="15">
      <c r="A36" s="259"/>
      <c r="B36" s="39" t="s">
        <v>47</v>
      </c>
      <c r="C36" s="63">
        <v>41</v>
      </c>
      <c r="D36" s="257">
        <v>126.3</v>
      </c>
      <c r="E36" s="341">
        <v>41</v>
      </c>
      <c r="F36" s="53">
        <v>126.3</v>
      </c>
    </row>
    <row r="37" spans="1:6" ht="15">
      <c r="A37" s="259" t="s">
        <v>68</v>
      </c>
      <c r="B37" s="39" t="s">
        <v>47</v>
      </c>
      <c r="C37" s="63">
        <v>10</v>
      </c>
      <c r="D37" s="257">
        <v>108.3</v>
      </c>
      <c r="E37" s="341">
        <v>10</v>
      </c>
      <c r="F37" s="53">
        <v>108.3</v>
      </c>
    </row>
    <row r="38" spans="1:6" ht="15">
      <c r="A38" s="259" t="s">
        <v>69</v>
      </c>
      <c r="B38" s="39" t="s">
        <v>47</v>
      </c>
      <c r="C38" s="63">
        <v>6</v>
      </c>
      <c r="D38" s="257">
        <v>169.2</v>
      </c>
      <c r="E38" s="341">
        <v>6</v>
      </c>
      <c r="F38" s="53">
        <v>169.2</v>
      </c>
    </row>
    <row r="39" spans="1:6" ht="15">
      <c r="A39" s="259" t="s">
        <v>70</v>
      </c>
      <c r="B39" s="39" t="s">
        <v>47</v>
      </c>
      <c r="C39" s="63">
        <v>5</v>
      </c>
      <c r="D39" s="257">
        <v>133.6</v>
      </c>
      <c r="E39" s="341">
        <v>5</v>
      </c>
      <c r="F39" s="53">
        <v>133.6</v>
      </c>
    </row>
    <row r="40" spans="1:6" ht="15">
      <c r="A40" s="259" t="s">
        <v>71</v>
      </c>
      <c r="B40" s="39" t="s">
        <v>45</v>
      </c>
      <c r="C40" s="63">
        <v>25</v>
      </c>
      <c r="D40" s="257">
        <v>130.2</v>
      </c>
      <c r="E40" s="341">
        <v>25</v>
      </c>
      <c r="F40" s="53">
        <v>130.2</v>
      </c>
    </row>
    <row r="41" spans="1:6" ht="15">
      <c r="A41" s="259"/>
      <c r="B41" s="39" t="s">
        <v>46</v>
      </c>
      <c r="C41" s="63">
        <v>17</v>
      </c>
      <c r="D41" s="257">
        <v>128.2</v>
      </c>
      <c r="E41" s="341">
        <v>17</v>
      </c>
      <c r="F41" s="53">
        <v>128.2</v>
      </c>
    </row>
    <row r="42" spans="1:6" ht="15">
      <c r="A42" s="259"/>
      <c r="B42" s="39" t="s">
        <v>47</v>
      </c>
      <c r="C42" s="63">
        <v>8</v>
      </c>
      <c r="D42" s="257">
        <v>134.6</v>
      </c>
      <c r="E42" s="341">
        <v>8</v>
      </c>
      <c r="F42" s="53">
        <v>134.6</v>
      </c>
    </row>
    <row r="43" spans="1:6" ht="15">
      <c r="A43" s="259" t="s">
        <v>72</v>
      </c>
      <c r="B43" s="39" t="s">
        <v>47</v>
      </c>
      <c r="C43" s="63">
        <v>1</v>
      </c>
      <c r="D43" s="257">
        <v>148</v>
      </c>
      <c r="E43" s="341">
        <v>1</v>
      </c>
      <c r="F43" s="53">
        <v>148</v>
      </c>
    </row>
    <row r="44" spans="1:6" ht="15">
      <c r="A44" s="259" t="s">
        <v>73</v>
      </c>
      <c r="B44" s="39" t="s">
        <v>47</v>
      </c>
      <c r="C44" s="63">
        <v>7</v>
      </c>
      <c r="D44" s="257">
        <v>116.4</v>
      </c>
      <c r="E44" s="341">
        <v>7</v>
      </c>
      <c r="F44" s="53">
        <v>116.4</v>
      </c>
    </row>
    <row r="45" spans="1:6" ht="15">
      <c r="A45" s="259" t="s">
        <v>74</v>
      </c>
      <c r="B45" s="39" t="s">
        <v>47</v>
      </c>
      <c r="C45" s="63">
        <v>4</v>
      </c>
      <c r="D45" s="257">
        <v>93</v>
      </c>
      <c r="E45" s="341">
        <v>4</v>
      </c>
      <c r="F45" s="53">
        <v>93</v>
      </c>
    </row>
    <row r="46" spans="1:6" ht="21" customHeight="1">
      <c r="A46" s="261" t="s">
        <v>75</v>
      </c>
      <c r="B46" s="39" t="s">
        <v>45</v>
      </c>
      <c r="C46" s="63">
        <v>116</v>
      </c>
      <c r="D46" s="257">
        <v>119.9</v>
      </c>
      <c r="E46" s="341">
        <v>92</v>
      </c>
      <c r="F46" s="53">
        <v>135.7</v>
      </c>
    </row>
    <row r="47" spans="1:6" ht="15">
      <c r="A47" s="259"/>
      <c r="B47" s="39" t="s">
        <v>46</v>
      </c>
      <c r="C47" s="63">
        <v>39</v>
      </c>
      <c r="D47" s="257">
        <v>92.6</v>
      </c>
      <c r="E47" s="341">
        <v>15</v>
      </c>
      <c r="F47" s="53">
        <v>146</v>
      </c>
    </row>
    <row r="48" spans="1:6" ht="15">
      <c r="A48" s="259"/>
      <c r="B48" s="39" t="s">
        <v>47</v>
      </c>
      <c r="C48" s="63">
        <v>77</v>
      </c>
      <c r="D48" s="257">
        <v>133.7</v>
      </c>
      <c r="E48" s="341">
        <v>77</v>
      </c>
      <c r="F48" s="53">
        <v>133.7</v>
      </c>
    </row>
    <row r="49" spans="1:6" ht="15">
      <c r="A49" s="259" t="s">
        <v>76</v>
      </c>
      <c r="B49" s="39" t="s">
        <v>46</v>
      </c>
      <c r="C49" s="63">
        <v>39</v>
      </c>
      <c r="D49" s="257">
        <v>92.6</v>
      </c>
      <c r="E49" s="341">
        <v>15</v>
      </c>
      <c r="F49" s="53">
        <v>146</v>
      </c>
    </row>
    <row r="50" spans="1:6" ht="15">
      <c r="A50" s="259" t="s">
        <v>77</v>
      </c>
      <c r="B50" s="39" t="s">
        <v>47</v>
      </c>
      <c r="C50" s="63">
        <v>8</v>
      </c>
      <c r="D50" s="257">
        <v>151.8</v>
      </c>
      <c r="E50" s="341">
        <v>8</v>
      </c>
      <c r="F50" s="53">
        <v>151.8</v>
      </c>
    </row>
    <row r="51" spans="1:6" ht="15">
      <c r="A51" s="259" t="s">
        <v>78</v>
      </c>
      <c r="B51" s="39" t="s">
        <v>47</v>
      </c>
      <c r="C51" s="63">
        <v>6</v>
      </c>
      <c r="D51" s="257">
        <v>140.8</v>
      </c>
      <c r="E51" s="341">
        <v>6</v>
      </c>
      <c r="F51" s="53">
        <v>140.8</v>
      </c>
    </row>
    <row r="52" spans="1:6" ht="15">
      <c r="A52" s="259" t="s">
        <v>580</v>
      </c>
      <c r="B52" s="39" t="s">
        <v>47</v>
      </c>
      <c r="C52" s="63">
        <v>17</v>
      </c>
      <c r="D52" s="257">
        <v>132.2</v>
      </c>
      <c r="E52" s="341">
        <v>17</v>
      </c>
      <c r="F52" s="53">
        <v>132.2</v>
      </c>
    </row>
    <row r="53" spans="1:6" ht="15">
      <c r="A53" s="259" t="s">
        <v>79</v>
      </c>
      <c r="B53" s="39" t="s">
        <v>47</v>
      </c>
      <c r="C53" s="63">
        <v>4</v>
      </c>
      <c r="D53" s="257">
        <v>174</v>
      </c>
      <c r="E53" s="341">
        <v>4</v>
      </c>
      <c r="F53" s="53">
        <v>174</v>
      </c>
    </row>
    <row r="54" spans="1:6" ht="15">
      <c r="A54" s="259" t="s">
        <v>76</v>
      </c>
      <c r="B54" s="39" t="s">
        <v>47</v>
      </c>
      <c r="C54" s="63">
        <v>30</v>
      </c>
      <c r="D54" s="257">
        <v>128.3</v>
      </c>
      <c r="E54" s="341">
        <v>30</v>
      </c>
      <c r="F54" s="53">
        <v>128.3</v>
      </c>
    </row>
    <row r="55" spans="1:6" ht="15">
      <c r="A55" s="259" t="s">
        <v>80</v>
      </c>
      <c r="B55" s="39" t="s">
        <v>47</v>
      </c>
      <c r="C55" s="63">
        <v>7</v>
      </c>
      <c r="D55" s="257">
        <v>116</v>
      </c>
      <c r="E55" s="341">
        <v>7</v>
      </c>
      <c r="F55" s="53">
        <v>116</v>
      </c>
    </row>
    <row r="56" spans="1:6" ht="15">
      <c r="A56" s="259" t="s">
        <v>81</v>
      </c>
      <c r="B56" s="39" t="s">
        <v>47</v>
      </c>
      <c r="C56" s="63">
        <v>5</v>
      </c>
      <c r="D56" s="257">
        <v>126.2</v>
      </c>
      <c r="E56" s="341">
        <v>5</v>
      </c>
      <c r="F56" s="53">
        <v>126.2</v>
      </c>
    </row>
    <row r="57" spans="1:6" ht="21" customHeight="1">
      <c r="A57" s="261" t="s">
        <v>82</v>
      </c>
      <c r="B57" s="39" t="s">
        <v>45</v>
      </c>
      <c r="C57" s="63">
        <v>115</v>
      </c>
      <c r="D57" s="257">
        <v>109.2</v>
      </c>
      <c r="E57" s="341">
        <v>114</v>
      </c>
      <c r="F57" s="53">
        <v>109.3</v>
      </c>
    </row>
    <row r="58" spans="1:6" ht="15">
      <c r="A58" s="259"/>
      <c r="B58" s="39" t="s">
        <v>46</v>
      </c>
      <c r="C58" s="63">
        <v>14</v>
      </c>
      <c r="D58" s="257">
        <v>165.5</v>
      </c>
      <c r="E58" s="341">
        <v>13</v>
      </c>
      <c r="F58" s="53">
        <v>170.5</v>
      </c>
    </row>
    <row r="59" spans="1:6" ht="15">
      <c r="A59" s="259"/>
      <c r="B59" s="39" t="s">
        <v>47</v>
      </c>
      <c r="C59" s="63">
        <v>101</v>
      </c>
      <c r="D59" s="257">
        <v>101.4</v>
      </c>
      <c r="E59" s="341">
        <v>101</v>
      </c>
      <c r="F59" s="53">
        <v>101.4</v>
      </c>
    </row>
    <row r="60" spans="1:6" ht="15">
      <c r="A60" s="259" t="s">
        <v>83</v>
      </c>
      <c r="B60" s="39" t="s">
        <v>46</v>
      </c>
      <c r="C60" s="63">
        <v>14</v>
      </c>
      <c r="D60" s="257">
        <v>165.5</v>
      </c>
      <c r="E60" s="341">
        <v>13</v>
      </c>
      <c r="F60" s="53">
        <v>170.5</v>
      </c>
    </row>
    <row r="61" spans="1:6" ht="15">
      <c r="A61" s="259" t="s">
        <v>84</v>
      </c>
      <c r="B61" s="39" t="s">
        <v>47</v>
      </c>
      <c r="C61" s="63">
        <v>3</v>
      </c>
      <c r="D61" s="257">
        <v>119</v>
      </c>
      <c r="E61" s="341">
        <v>3</v>
      </c>
      <c r="F61" s="53">
        <v>119</v>
      </c>
    </row>
    <row r="62" spans="1:6" ht="15">
      <c r="A62" s="259" t="s">
        <v>85</v>
      </c>
      <c r="B62" s="39" t="s">
        <v>47</v>
      </c>
      <c r="C62" s="63">
        <v>8</v>
      </c>
      <c r="D62" s="257">
        <v>113.3</v>
      </c>
      <c r="E62" s="341">
        <v>8</v>
      </c>
      <c r="F62" s="53">
        <v>113.3</v>
      </c>
    </row>
    <row r="63" spans="1:6" ht="15">
      <c r="A63" s="259" t="s">
        <v>86</v>
      </c>
      <c r="B63" s="39" t="s">
        <v>47</v>
      </c>
      <c r="C63" s="63">
        <v>7</v>
      </c>
      <c r="D63" s="257">
        <v>106.3</v>
      </c>
      <c r="E63" s="341">
        <v>7</v>
      </c>
      <c r="F63" s="53">
        <v>106.3</v>
      </c>
    </row>
    <row r="64" spans="1:6" ht="15">
      <c r="A64" s="259" t="s">
        <v>87</v>
      </c>
      <c r="B64" s="39" t="s">
        <v>47</v>
      </c>
      <c r="C64" s="63">
        <v>52</v>
      </c>
      <c r="D64" s="257">
        <v>82.8</v>
      </c>
      <c r="E64" s="341">
        <v>52</v>
      </c>
      <c r="F64" s="53">
        <v>82.8</v>
      </c>
    </row>
    <row r="65" spans="1:6" ht="15">
      <c r="A65" s="259" t="s">
        <v>83</v>
      </c>
      <c r="B65" s="39" t="s">
        <v>47</v>
      </c>
      <c r="C65" s="63">
        <v>20</v>
      </c>
      <c r="D65" s="257">
        <v>127.6</v>
      </c>
      <c r="E65" s="341">
        <v>20</v>
      </c>
      <c r="F65" s="53">
        <v>127.6</v>
      </c>
    </row>
    <row r="66" spans="1:6" ht="15">
      <c r="A66" s="259" t="s">
        <v>88</v>
      </c>
      <c r="B66" s="39" t="s">
        <v>47</v>
      </c>
      <c r="C66" s="63">
        <v>6</v>
      </c>
      <c r="D66" s="257">
        <v>114.8</v>
      </c>
      <c r="E66" s="341">
        <v>6</v>
      </c>
      <c r="F66" s="53">
        <v>114.8</v>
      </c>
    </row>
    <row r="67" spans="1:6" ht="15">
      <c r="A67" s="259" t="s">
        <v>89</v>
      </c>
      <c r="B67" s="39" t="s">
        <v>47</v>
      </c>
      <c r="C67" s="63">
        <v>5</v>
      </c>
      <c r="D67" s="257">
        <v>137.2</v>
      </c>
      <c r="E67" s="341">
        <v>5</v>
      </c>
      <c r="F67" s="53">
        <v>137.2</v>
      </c>
    </row>
    <row r="68" spans="1:6" ht="15">
      <c r="A68" s="260" t="s">
        <v>564</v>
      </c>
      <c r="B68" s="39"/>
      <c r="C68" s="63"/>
      <c r="D68" s="257"/>
      <c r="E68" s="341"/>
      <c r="F68" s="53"/>
    </row>
    <row r="69" spans="1:6" ht="15" customHeight="1">
      <c r="A69" s="261" t="s">
        <v>52</v>
      </c>
      <c r="B69" s="39" t="s">
        <v>46</v>
      </c>
      <c r="C69" s="63">
        <v>236</v>
      </c>
      <c r="D69" s="257">
        <v>88.1</v>
      </c>
      <c r="E69" s="341">
        <v>163</v>
      </c>
      <c r="F69" s="53">
        <v>100</v>
      </c>
    </row>
    <row r="70" spans="1:6" ht="21" customHeight="1">
      <c r="A70" s="263" t="s">
        <v>90</v>
      </c>
      <c r="B70" s="57" t="s">
        <v>45</v>
      </c>
      <c r="C70" s="99">
        <v>1182</v>
      </c>
      <c r="D70" s="256">
        <v>120.1</v>
      </c>
      <c r="E70" s="340">
        <v>968</v>
      </c>
      <c r="F70" s="54">
        <v>134.2</v>
      </c>
    </row>
    <row r="71" spans="1:6" ht="15">
      <c r="A71" s="262"/>
      <c r="B71" s="39" t="s">
        <v>46</v>
      </c>
      <c r="C71" s="63">
        <v>472</v>
      </c>
      <c r="D71" s="257">
        <v>98.2</v>
      </c>
      <c r="E71" s="341">
        <v>267</v>
      </c>
      <c r="F71" s="53">
        <v>130.7</v>
      </c>
    </row>
    <row r="72" spans="1:6" ht="15">
      <c r="A72" s="262"/>
      <c r="B72" s="39" t="s">
        <v>47</v>
      </c>
      <c r="C72" s="63">
        <v>710</v>
      </c>
      <c r="D72" s="257">
        <v>134.7</v>
      </c>
      <c r="E72" s="341">
        <v>701</v>
      </c>
      <c r="F72" s="53">
        <v>135.5</v>
      </c>
    </row>
    <row r="73" spans="1:6" ht="21" customHeight="1">
      <c r="A73" s="261" t="s">
        <v>91</v>
      </c>
      <c r="B73" s="39" t="s">
        <v>45</v>
      </c>
      <c r="C73" s="63">
        <v>239</v>
      </c>
      <c r="D73" s="257">
        <v>121.1</v>
      </c>
      <c r="E73" s="341">
        <v>206</v>
      </c>
      <c r="F73" s="53">
        <v>130</v>
      </c>
    </row>
    <row r="74" spans="1:6" ht="15">
      <c r="A74" s="259"/>
      <c r="B74" s="39" t="s">
        <v>46</v>
      </c>
      <c r="C74" s="63">
        <v>87</v>
      </c>
      <c r="D74" s="257">
        <v>103.7</v>
      </c>
      <c r="E74" s="341">
        <v>54</v>
      </c>
      <c r="F74" s="53">
        <v>126.8</v>
      </c>
    </row>
    <row r="75" spans="1:6" ht="15">
      <c r="A75" s="259"/>
      <c r="B75" s="39" t="s">
        <v>47</v>
      </c>
      <c r="C75" s="63">
        <v>152</v>
      </c>
      <c r="D75" s="257">
        <v>131.1</v>
      </c>
      <c r="E75" s="341">
        <v>152</v>
      </c>
      <c r="F75" s="53">
        <v>131.1</v>
      </c>
    </row>
    <row r="76" spans="1:6" ht="15">
      <c r="A76" s="259" t="s">
        <v>92</v>
      </c>
      <c r="B76" s="39" t="s">
        <v>46</v>
      </c>
      <c r="C76" s="63">
        <v>67</v>
      </c>
      <c r="D76" s="257">
        <v>96.8</v>
      </c>
      <c r="E76" s="341">
        <v>34</v>
      </c>
      <c r="F76" s="53">
        <v>126.9</v>
      </c>
    </row>
    <row r="77" spans="1:6" ht="15">
      <c r="A77" s="259" t="s">
        <v>93</v>
      </c>
      <c r="B77" s="39" t="s">
        <v>47</v>
      </c>
      <c r="C77" s="63">
        <v>2</v>
      </c>
      <c r="D77" s="257">
        <v>135.5</v>
      </c>
      <c r="E77" s="341">
        <v>2</v>
      </c>
      <c r="F77" s="53">
        <v>135.5</v>
      </c>
    </row>
    <row r="78" spans="1:6" ht="15">
      <c r="A78" s="259" t="s">
        <v>92</v>
      </c>
      <c r="B78" s="39" t="s">
        <v>47</v>
      </c>
      <c r="C78" s="63">
        <v>48</v>
      </c>
      <c r="D78" s="257">
        <v>134</v>
      </c>
      <c r="E78" s="341">
        <v>48</v>
      </c>
      <c r="F78" s="53">
        <v>134</v>
      </c>
    </row>
    <row r="79" spans="1:6" ht="15">
      <c r="A79" s="259" t="s">
        <v>94</v>
      </c>
      <c r="B79" s="39" t="s">
        <v>47</v>
      </c>
      <c r="C79" s="63">
        <v>9</v>
      </c>
      <c r="D79" s="257">
        <v>107.3</v>
      </c>
      <c r="E79" s="341">
        <v>9</v>
      </c>
      <c r="F79" s="53">
        <v>107.3</v>
      </c>
    </row>
    <row r="80" spans="1:6" ht="15">
      <c r="A80" s="259" t="s">
        <v>95</v>
      </c>
      <c r="B80" s="39" t="s">
        <v>45</v>
      </c>
      <c r="C80" s="63">
        <v>19</v>
      </c>
      <c r="D80" s="257">
        <v>132.7</v>
      </c>
      <c r="E80" s="341">
        <v>19</v>
      </c>
      <c r="F80" s="53">
        <v>132.7</v>
      </c>
    </row>
    <row r="81" spans="1:6" ht="15">
      <c r="A81" s="259"/>
      <c r="B81" s="39" t="s">
        <v>46</v>
      </c>
      <c r="C81" s="63">
        <v>7</v>
      </c>
      <c r="D81" s="257">
        <v>130.6</v>
      </c>
      <c r="E81" s="341">
        <v>7</v>
      </c>
      <c r="F81" s="53">
        <v>130.6</v>
      </c>
    </row>
    <row r="82" spans="1:6" ht="15">
      <c r="A82" s="259"/>
      <c r="B82" s="39" t="s">
        <v>47</v>
      </c>
      <c r="C82" s="63">
        <v>12</v>
      </c>
      <c r="D82" s="257">
        <v>134</v>
      </c>
      <c r="E82" s="341">
        <v>12</v>
      </c>
      <c r="F82" s="53">
        <v>134</v>
      </c>
    </row>
    <row r="83" spans="1:6" ht="15">
      <c r="A83" s="259" t="s">
        <v>96</v>
      </c>
      <c r="B83" s="39" t="s">
        <v>47</v>
      </c>
      <c r="C83" s="63">
        <v>3</v>
      </c>
      <c r="D83" s="257">
        <v>133.7</v>
      </c>
      <c r="E83" s="341">
        <v>3</v>
      </c>
      <c r="F83" s="53">
        <v>133.7</v>
      </c>
    </row>
    <row r="84" spans="1:6" ht="15">
      <c r="A84" s="259" t="s">
        <v>97</v>
      </c>
      <c r="B84" s="39" t="s">
        <v>45</v>
      </c>
      <c r="C84" s="63">
        <v>10</v>
      </c>
      <c r="D84" s="257">
        <v>112</v>
      </c>
      <c r="E84" s="341">
        <v>10</v>
      </c>
      <c r="F84" s="53">
        <v>112</v>
      </c>
    </row>
    <row r="85" spans="1:6" ht="15">
      <c r="A85" s="259"/>
      <c r="B85" s="39" t="s">
        <v>46</v>
      </c>
      <c r="C85" s="63">
        <v>3</v>
      </c>
      <c r="D85" s="257">
        <v>125.7</v>
      </c>
      <c r="E85" s="341">
        <v>3</v>
      </c>
      <c r="F85" s="53">
        <v>125.7</v>
      </c>
    </row>
    <row r="86" spans="1:6" ht="15">
      <c r="A86" s="259"/>
      <c r="B86" s="39" t="s">
        <v>47</v>
      </c>
      <c r="C86" s="63">
        <v>7</v>
      </c>
      <c r="D86" s="257">
        <v>106.1</v>
      </c>
      <c r="E86" s="341">
        <v>7</v>
      </c>
      <c r="F86" s="53">
        <v>106.1</v>
      </c>
    </row>
    <row r="87" spans="1:6" ht="15">
      <c r="A87" s="259" t="s">
        <v>98</v>
      </c>
      <c r="B87" s="39" t="s">
        <v>47</v>
      </c>
      <c r="C87" s="63">
        <v>18</v>
      </c>
      <c r="D87" s="257">
        <v>126.4</v>
      </c>
      <c r="E87" s="341">
        <v>18</v>
      </c>
      <c r="F87" s="53">
        <v>126.4</v>
      </c>
    </row>
    <row r="88" spans="1:6" ht="15">
      <c r="A88" s="259" t="s">
        <v>99</v>
      </c>
      <c r="B88" s="39" t="s">
        <v>47</v>
      </c>
      <c r="C88" s="63">
        <v>4</v>
      </c>
      <c r="D88" s="257">
        <v>154.8</v>
      </c>
      <c r="E88" s="341">
        <v>4</v>
      </c>
      <c r="F88" s="53">
        <v>154.8</v>
      </c>
    </row>
    <row r="89" spans="1:6" ht="15">
      <c r="A89" s="259" t="s">
        <v>100</v>
      </c>
      <c r="B89" s="39" t="s">
        <v>47</v>
      </c>
      <c r="C89" s="63">
        <v>5</v>
      </c>
      <c r="D89" s="257">
        <v>115.4</v>
      </c>
      <c r="E89" s="341">
        <v>5</v>
      </c>
      <c r="F89" s="53">
        <v>115.4</v>
      </c>
    </row>
    <row r="90" spans="1:6" ht="15">
      <c r="A90" s="259" t="s">
        <v>101</v>
      </c>
      <c r="B90" s="39" t="s">
        <v>47</v>
      </c>
      <c r="C90" s="63">
        <v>18</v>
      </c>
      <c r="D90" s="257">
        <v>133.3</v>
      </c>
      <c r="E90" s="341">
        <v>18</v>
      </c>
      <c r="F90" s="53">
        <v>133.3</v>
      </c>
    </row>
    <row r="91" spans="1:6" ht="15">
      <c r="A91" s="259" t="s">
        <v>102</v>
      </c>
      <c r="B91" s="39" t="s">
        <v>45</v>
      </c>
      <c r="C91" s="63">
        <v>23</v>
      </c>
      <c r="D91" s="257">
        <v>132.5</v>
      </c>
      <c r="E91" s="341">
        <v>23</v>
      </c>
      <c r="F91" s="53">
        <v>132.5</v>
      </c>
    </row>
    <row r="92" spans="1:6" ht="15">
      <c r="A92" s="259"/>
      <c r="B92" s="39" t="s">
        <v>46</v>
      </c>
      <c r="C92" s="63">
        <v>10</v>
      </c>
      <c r="D92" s="257">
        <v>124.2</v>
      </c>
      <c r="E92" s="341">
        <v>10</v>
      </c>
      <c r="F92" s="53">
        <v>124.2</v>
      </c>
    </row>
    <row r="93" spans="1:6" ht="15">
      <c r="A93" s="259"/>
      <c r="B93" s="39" t="s">
        <v>47</v>
      </c>
      <c r="C93" s="63">
        <v>13</v>
      </c>
      <c r="D93" s="257">
        <v>138.9</v>
      </c>
      <c r="E93" s="341">
        <v>13</v>
      </c>
      <c r="F93" s="53">
        <v>138.9</v>
      </c>
    </row>
    <row r="94" spans="1:6" ht="15">
      <c r="A94" s="259" t="s">
        <v>103</v>
      </c>
      <c r="B94" s="39" t="s">
        <v>47</v>
      </c>
      <c r="C94" s="63">
        <v>7</v>
      </c>
      <c r="D94" s="257">
        <v>135.4</v>
      </c>
      <c r="E94" s="341">
        <v>7</v>
      </c>
      <c r="F94" s="53">
        <v>135.4</v>
      </c>
    </row>
    <row r="95" spans="1:6" ht="15">
      <c r="A95" s="259" t="s">
        <v>104</v>
      </c>
      <c r="B95" s="39" t="s">
        <v>47</v>
      </c>
      <c r="C95" s="63">
        <v>6</v>
      </c>
      <c r="D95" s="257">
        <v>145.7</v>
      </c>
      <c r="E95" s="341">
        <v>6</v>
      </c>
      <c r="F95" s="53">
        <v>145.7</v>
      </c>
    </row>
    <row r="96" spans="1:6" ht="20.25" customHeight="1">
      <c r="A96" s="261" t="s">
        <v>105</v>
      </c>
      <c r="B96" s="39" t="s">
        <v>45</v>
      </c>
      <c r="C96" s="63">
        <v>196</v>
      </c>
      <c r="D96" s="257">
        <v>133.5</v>
      </c>
      <c r="E96" s="341">
        <v>196</v>
      </c>
      <c r="F96" s="53">
        <v>133.5</v>
      </c>
    </row>
    <row r="97" spans="1:6" ht="15">
      <c r="A97" s="259"/>
      <c r="B97" s="39" t="s">
        <v>46</v>
      </c>
      <c r="C97" s="63">
        <v>11</v>
      </c>
      <c r="D97" s="257">
        <v>160.5</v>
      </c>
      <c r="E97" s="341">
        <v>11</v>
      </c>
      <c r="F97" s="53">
        <v>160.5</v>
      </c>
    </row>
    <row r="98" spans="1:6" ht="15">
      <c r="A98" s="259"/>
      <c r="B98" s="39" t="s">
        <v>47</v>
      </c>
      <c r="C98" s="63">
        <v>185</v>
      </c>
      <c r="D98" s="257">
        <v>131.9</v>
      </c>
      <c r="E98" s="341">
        <v>185</v>
      </c>
      <c r="F98" s="53">
        <v>131.9</v>
      </c>
    </row>
    <row r="99" spans="1:6" ht="15">
      <c r="A99" s="259" t="s">
        <v>106</v>
      </c>
      <c r="B99" s="39" t="s">
        <v>46</v>
      </c>
      <c r="C99" s="63">
        <v>7</v>
      </c>
      <c r="D99" s="257">
        <v>151.6</v>
      </c>
      <c r="E99" s="341">
        <v>7</v>
      </c>
      <c r="F99" s="53">
        <v>151.6</v>
      </c>
    </row>
    <row r="100" spans="1:6" ht="15">
      <c r="A100" s="259" t="s">
        <v>107</v>
      </c>
      <c r="B100" s="39" t="s">
        <v>47</v>
      </c>
      <c r="C100" s="63">
        <v>93</v>
      </c>
      <c r="D100" s="257">
        <v>133.3</v>
      </c>
      <c r="E100" s="341">
        <v>93</v>
      </c>
      <c r="F100" s="53">
        <v>133.3</v>
      </c>
    </row>
    <row r="101" spans="1:6" ht="15">
      <c r="A101" s="259" t="s">
        <v>108</v>
      </c>
      <c r="B101" s="39" t="s">
        <v>47</v>
      </c>
      <c r="C101" s="63">
        <v>12</v>
      </c>
      <c r="D101" s="257">
        <v>124.1</v>
      </c>
      <c r="E101" s="341">
        <v>12</v>
      </c>
      <c r="F101" s="53">
        <v>124.1</v>
      </c>
    </row>
    <row r="102" spans="1:6" ht="15">
      <c r="A102" s="259" t="s">
        <v>509</v>
      </c>
      <c r="B102" s="39" t="s">
        <v>47</v>
      </c>
      <c r="C102" s="63">
        <v>1</v>
      </c>
      <c r="D102" s="257">
        <v>131</v>
      </c>
      <c r="E102" s="341">
        <v>1</v>
      </c>
      <c r="F102" s="53">
        <v>131</v>
      </c>
    </row>
    <row r="103" spans="1:6" ht="15">
      <c r="A103" s="259" t="s">
        <v>109</v>
      </c>
      <c r="B103" s="39" t="s">
        <v>47</v>
      </c>
      <c r="C103" s="63">
        <v>6</v>
      </c>
      <c r="D103" s="257">
        <v>107</v>
      </c>
      <c r="E103" s="341">
        <v>6</v>
      </c>
      <c r="F103" s="53">
        <v>107</v>
      </c>
    </row>
    <row r="104" spans="1:6" ht="15">
      <c r="A104" s="259" t="s">
        <v>110</v>
      </c>
      <c r="B104" s="39" t="s">
        <v>47</v>
      </c>
      <c r="C104" s="63">
        <v>3</v>
      </c>
      <c r="D104" s="257">
        <v>139</v>
      </c>
      <c r="E104" s="341">
        <v>3</v>
      </c>
      <c r="F104" s="53">
        <v>139</v>
      </c>
    </row>
    <row r="105" spans="1:6" ht="15">
      <c r="A105" s="259" t="s">
        <v>111</v>
      </c>
      <c r="B105" s="39" t="s">
        <v>47</v>
      </c>
      <c r="C105" s="101">
        <v>8</v>
      </c>
      <c r="D105" s="413">
        <v>133.9</v>
      </c>
      <c r="E105" s="101">
        <v>8</v>
      </c>
      <c r="F105" s="414">
        <v>133.9</v>
      </c>
    </row>
    <row r="106" spans="1:6" ht="15">
      <c r="A106" s="259" t="s">
        <v>106</v>
      </c>
      <c r="B106" s="39" t="s">
        <v>47</v>
      </c>
      <c r="C106" s="63">
        <v>9</v>
      </c>
      <c r="D106" s="257">
        <v>125.3</v>
      </c>
      <c r="E106" s="341">
        <v>9</v>
      </c>
      <c r="F106" s="53">
        <v>125.3</v>
      </c>
    </row>
    <row r="107" spans="1:6" ht="15">
      <c r="A107" s="259" t="s">
        <v>112</v>
      </c>
      <c r="B107" s="39" t="s">
        <v>47</v>
      </c>
      <c r="C107" s="63">
        <v>9</v>
      </c>
      <c r="D107" s="257">
        <v>174.7</v>
      </c>
      <c r="E107" s="341">
        <v>9</v>
      </c>
      <c r="F107" s="53">
        <v>174.7</v>
      </c>
    </row>
    <row r="108" spans="1:6" ht="15">
      <c r="A108" s="259" t="s">
        <v>113</v>
      </c>
      <c r="B108" s="39" t="s">
        <v>47</v>
      </c>
      <c r="C108" s="63">
        <v>11</v>
      </c>
      <c r="D108" s="257">
        <v>118.5</v>
      </c>
      <c r="E108" s="341">
        <v>11</v>
      </c>
      <c r="F108" s="53">
        <v>118.5</v>
      </c>
    </row>
    <row r="109" spans="1:6" ht="15">
      <c r="A109" s="259" t="s">
        <v>114</v>
      </c>
      <c r="B109" s="39" t="s">
        <v>45</v>
      </c>
      <c r="C109" s="63">
        <v>15</v>
      </c>
      <c r="D109" s="257">
        <v>131.7</v>
      </c>
      <c r="E109" s="341">
        <v>15</v>
      </c>
      <c r="F109" s="53">
        <v>131.7</v>
      </c>
    </row>
    <row r="110" spans="1:6" ht="15">
      <c r="A110" s="415"/>
      <c r="B110" s="39" t="s">
        <v>46</v>
      </c>
      <c r="C110" s="63">
        <v>4</v>
      </c>
      <c r="D110" s="257">
        <v>176</v>
      </c>
      <c r="E110" s="341">
        <v>4</v>
      </c>
      <c r="F110" s="53">
        <v>176</v>
      </c>
    </row>
    <row r="111" spans="1:6" ht="15">
      <c r="A111" s="415"/>
      <c r="B111" s="39" t="s">
        <v>47</v>
      </c>
      <c r="C111" s="63">
        <v>11</v>
      </c>
      <c r="D111" s="257">
        <v>115.5</v>
      </c>
      <c r="E111" s="341">
        <v>11</v>
      </c>
      <c r="F111" s="53">
        <v>115.5</v>
      </c>
    </row>
    <row r="112" spans="1:6" ht="15">
      <c r="A112" s="259" t="s">
        <v>115</v>
      </c>
      <c r="B112" s="39" t="s">
        <v>47</v>
      </c>
      <c r="C112" s="63">
        <v>17</v>
      </c>
      <c r="D112" s="257">
        <v>137.8</v>
      </c>
      <c r="E112" s="341">
        <v>17</v>
      </c>
      <c r="F112" s="53">
        <v>137.8</v>
      </c>
    </row>
    <row r="113" spans="1:6" ht="15">
      <c r="A113" s="259" t="s">
        <v>116</v>
      </c>
      <c r="B113" s="39" t="s">
        <v>47</v>
      </c>
      <c r="C113" s="63">
        <v>2</v>
      </c>
      <c r="D113" s="257">
        <v>91.5</v>
      </c>
      <c r="E113" s="341">
        <v>2</v>
      </c>
      <c r="F113" s="53">
        <v>91.5</v>
      </c>
    </row>
    <row r="114" spans="1:6" ht="15">
      <c r="A114" s="259" t="s">
        <v>117</v>
      </c>
      <c r="B114" s="39" t="s">
        <v>47</v>
      </c>
      <c r="C114" s="63">
        <v>3</v>
      </c>
      <c r="D114" s="257">
        <v>153.3</v>
      </c>
      <c r="E114" s="341">
        <v>3</v>
      </c>
      <c r="F114" s="53">
        <v>153.3</v>
      </c>
    </row>
    <row r="115" spans="1:6" ht="21" customHeight="1">
      <c r="A115" s="261" t="s">
        <v>118</v>
      </c>
      <c r="B115" s="39" t="s">
        <v>45</v>
      </c>
      <c r="C115" s="63">
        <v>56</v>
      </c>
      <c r="D115" s="257">
        <v>119.8</v>
      </c>
      <c r="E115" s="341">
        <v>56</v>
      </c>
      <c r="F115" s="342">
        <v>119.8</v>
      </c>
    </row>
    <row r="116" spans="1:6" ht="15">
      <c r="A116" s="259"/>
      <c r="B116" s="39" t="s">
        <v>46</v>
      </c>
      <c r="C116" s="63">
        <v>24</v>
      </c>
      <c r="D116" s="257">
        <v>122.7</v>
      </c>
      <c r="E116" s="341">
        <v>24</v>
      </c>
      <c r="F116" s="53">
        <v>122.7</v>
      </c>
    </row>
    <row r="117" spans="1:6" ht="15">
      <c r="A117" s="259"/>
      <c r="B117" s="39" t="s">
        <v>47</v>
      </c>
      <c r="C117" s="63">
        <v>32</v>
      </c>
      <c r="D117" s="257">
        <v>117.5</v>
      </c>
      <c r="E117" s="341">
        <v>32</v>
      </c>
      <c r="F117" s="53">
        <v>117.5</v>
      </c>
    </row>
    <row r="118" spans="1:6" ht="15">
      <c r="A118" s="259" t="s">
        <v>119</v>
      </c>
      <c r="B118" s="39" t="s">
        <v>46</v>
      </c>
      <c r="C118" s="63">
        <v>24</v>
      </c>
      <c r="D118" s="257">
        <v>122.7</v>
      </c>
      <c r="E118" s="341">
        <v>24</v>
      </c>
      <c r="F118" s="53">
        <v>122.7</v>
      </c>
    </row>
    <row r="119" spans="1:6" ht="15">
      <c r="A119" s="259" t="s">
        <v>120</v>
      </c>
      <c r="B119" s="39" t="s">
        <v>47</v>
      </c>
      <c r="C119" s="63">
        <v>2</v>
      </c>
      <c r="D119" s="257">
        <v>117.5</v>
      </c>
      <c r="E119" s="341">
        <v>2</v>
      </c>
      <c r="F119" s="53">
        <v>117.5</v>
      </c>
    </row>
    <row r="120" spans="1:6" ht="15">
      <c r="A120" s="259" t="s">
        <v>121</v>
      </c>
      <c r="B120" s="39" t="s">
        <v>47</v>
      </c>
      <c r="C120" s="63">
        <v>2</v>
      </c>
      <c r="D120" s="257">
        <v>122.5</v>
      </c>
      <c r="E120" s="341">
        <v>2</v>
      </c>
      <c r="F120" s="53">
        <v>122.5</v>
      </c>
    </row>
    <row r="121" spans="1:6" ht="15">
      <c r="A121" s="259" t="s">
        <v>119</v>
      </c>
      <c r="B121" s="39" t="s">
        <v>47</v>
      </c>
      <c r="C121" s="63">
        <v>10</v>
      </c>
      <c r="D121" s="257">
        <v>115.2</v>
      </c>
      <c r="E121" s="341">
        <v>10</v>
      </c>
      <c r="F121" s="53">
        <v>115.2</v>
      </c>
    </row>
    <row r="122" spans="1:6" ht="15">
      <c r="A122" s="259" t="s">
        <v>122</v>
      </c>
      <c r="B122" s="39" t="s">
        <v>47</v>
      </c>
      <c r="C122" s="63">
        <v>3</v>
      </c>
      <c r="D122" s="257">
        <v>107.7</v>
      </c>
      <c r="E122" s="341">
        <v>3</v>
      </c>
      <c r="F122" s="53">
        <v>107.7</v>
      </c>
    </row>
    <row r="123" spans="1:6" ht="15">
      <c r="A123" s="259" t="s">
        <v>123</v>
      </c>
      <c r="B123" s="39" t="s">
        <v>47</v>
      </c>
      <c r="C123" s="63">
        <v>3</v>
      </c>
      <c r="D123" s="257">
        <v>105.3</v>
      </c>
      <c r="E123" s="341">
        <v>3</v>
      </c>
      <c r="F123" s="53">
        <v>105.3</v>
      </c>
    </row>
    <row r="124" spans="1:6" ht="15">
      <c r="A124" s="259" t="s">
        <v>124</v>
      </c>
      <c r="B124" s="39" t="s">
        <v>47</v>
      </c>
      <c r="C124" s="63">
        <v>2</v>
      </c>
      <c r="D124" s="257">
        <v>130</v>
      </c>
      <c r="E124" s="341">
        <v>2</v>
      </c>
      <c r="F124" s="53">
        <v>130</v>
      </c>
    </row>
    <row r="125" spans="1:6" ht="15">
      <c r="A125" s="259" t="s">
        <v>125</v>
      </c>
      <c r="B125" s="39" t="s">
        <v>47</v>
      </c>
      <c r="C125" s="63">
        <v>10</v>
      </c>
      <c r="D125" s="257">
        <v>123</v>
      </c>
      <c r="E125" s="341">
        <v>10</v>
      </c>
      <c r="F125" s="53">
        <v>123</v>
      </c>
    </row>
    <row r="126" spans="1:6" ht="21" customHeight="1">
      <c r="A126" s="261" t="s">
        <v>126</v>
      </c>
      <c r="B126" s="39" t="s">
        <v>45</v>
      </c>
      <c r="C126" s="63">
        <v>103</v>
      </c>
      <c r="D126" s="257">
        <v>143.8</v>
      </c>
      <c r="E126" s="341">
        <v>94</v>
      </c>
      <c r="F126" s="53">
        <v>150.2</v>
      </c>
    </row>
    <row r="127" spans="1:6" ht="15">
      <c r="A127" s="259"/>
      <c r="B127" s="39" t="s">
        <v>46</v>
      </c>
      <c r="C127" s="63">
        <v>29</v>
      </c>
      <c r="D127" s="257">
        <v>157.5</v>
      </c>
      <c r="E127" s="341">
        <v>29</v>
      </c>
      <c r="F127" s="53">
        <v>157.5</v>
      </c>
    </row>
    <row r="128" spans="1:6" ht="15">
      <c r="A128" s="259"/>
      <c r="B128" s="39" t="s">
        <v>47</v>
      </c>
      <c r="C128" s="63">
        <v>74</v>
      </c>
      <c r="D128" s="257">
        <v>138.5</v>
      </c>
      <c r="E128" s="341">
        <v>65</v>
      </c>
      <c r="F128" s="53">
        <v>146.9</v>
      </c>
    </row>
    <row r="129" spans="1:6" ht="15">
      <c r="A129" s="259" t="s">
        <v>127</v>
      </c>
      <c r="B129" s="39" t="s">
        <v>46</v>
      </c>
      <c r="C129" s="63">
        <v>29</v>
      </c>
      <c r="D129" s="257">
        <v>157.5</v>
      </c>
      <c r="E129" s="341">
        <v>29</v>
      </c>
      <c r="F129" s="53">
        <v>157.5</v>
      </c>
    </row>
    <row r="130" spans="1:6" ht="15">
      <c r="A130" s="259" t="s">
        <v>128</v>
      </c>
      <c r="B130" s="39" t="s">
        <v>47</v>
      </c>
      <c r="C130" s="63">
        <v>6</v>
      </c>
      <c r="D130" s="257">
        <v>137</v>
      </c>
      <c r="E130" s="341">
        <v>6</v>
      </c>
      <c r="F130" s="53">
        <v>137</v>
      </c>
    </row>
    <row r="131" spans="1:6" ht="15">
      <c r="A131" s="259" t="s">
        <v>452</v>
      </c>
      <c r="B131" s="39" t="s">
        <v>47</v>
      </c>
      <c r="C131" s="63">
        <v>5</v>
      </c>
      <c r="D131" s="257">
        <v>134.4</v>
      </c>
      <c r="E131" s="341">
        <v>5</v>
      </c>
      <c r="F131" s="53">
        <v>134.4</v>
      </c>
    </row>
    <row r="132" spans="1:6" ht="15">
      <c r="A132" s="259" t="s">
        <v>129</v>
      </c>
      <c r="B132" s="39" t="s">
        <v>47</v>
      </c>
      <c r="C132" s="63">
        <v>17</v>
      </c>
      <c r="D132" s="257">
        <v>116.6</v>
      </c>
      <c r="E132" s="341">
        <v>8</v>
      </c>
      <c r="F132" s="53">
        <v>160.5</v>
      </c>
    </row>
    <row r="133" spans="1:6" ht="15">
      <c r="A133" s="259" t="s">
        <v>127</v>
      </c>
      <c r="B133" s="39" t="s">
        <v>47</v>
      </c>
      <c r="C133" s="63">
        <v>21</v>
      </c>
      <c r="D133" s="257">
        <v>163.1</v>
      </c>
      <c r="E133" s="341">
        <v>21</v>
      </c>
      <c r="F133" s="53">
        <v>163.1</v>
      </c>
    </row>
    <row r="134" spans="1:6" ht="15">
      <c r="A134" s="259" t="s">
        <v>130</v>
      </c>
      <c r="B134" s="39" t="s">
        <v>47</v>
      </c>
      <c r="C134" s="63">
        <v>4</v>
      </c>
      <c r="D134" s="257">
        <v>154.8</v>
      </c>
      <c r="E134" s="341">
        <v>4</v>
      </c>
      <c r="F134" s="53">
        <v>154.8</v>
      </c>
    </row>
    <row r="135" spans="1:6" ht="15">
      <c r="A135" s="259" t="s">
        <v>131</v>
      </c>
      <c r="B135" s="39" t="s">
        <v>47</v>
      </c>
      <c r="C135" s="63">
        <v>5</v>
      </c>
      <c r="D135" s="257">
        <v>155</v>
      </c>
      <c r="E135" s="341">
        <v>5</v>
      </c>
      <c r="F135" s="53">
        <v>155</v>
      </c>
    </row>
    <row r="136" spans="1:6" ht="15">
      <c r="A136" s="259" t="s">
        <v>510</v>
      </c>
      <c r="B136" s="39" t="s">
        <v>47</v>
      </c>
      <c r="C136" s="63">
        <v>2</v>
      </c>
      <c r="D136" s="257">
        <v>110.5</v>
      </c>
      <c r="E136" s="341">
        <v>2</v>
      </c>
      <c r="F136" s="53">
        <v>110.5</v>
      </c>
    </row>
    <row r="137" spans="1:6" ht="15">
      <c r="A137" s="259" t="s">
        <v>132</v>
      </c>
      <c r="B137" s="39" t="s">
        <v>47</v>
      </c>
      <c r="C137" s="63">
        <v>7</v>
      </c>
      <c r="D137" s="257">
        <v>123.3</v>
      </c>
      <c r="E137" s="341">
        <v>7</v>
      </c>
      <c r="F137" s="53">
        <v>123.3</v>
      </c>
    </row>
    <row r="138" spans="1:6" ht="15">
      <c r="A138" s="259" t="s">
        <v>133</v>
      </c>
      <c r="B138" s="39" t="s">
        <v>47</v>
      </c>
      <c r="C138" s="63">
        <v>7</v>
      </c>
      <c r="D138" s="257">
        <v>124</v>
      </c>
      <c r="E138" s="341">
        <v>7</v>
      </c>
      <c r="F138" s="53">
        <v>124</v>
      </c>
    </row>
    <row r="139" spans="1:6" ht="21" customHeight="1">
      <c r="A139" s="261" t="s">
        <v>134</v>
      </c>
      <c r="B139" s="39" t="s">
        <v>45</v>
      </c>
      <c r="C139" s="63">
        <v>97</v>
      </c>
      <c r="D139" s="257">
        <v>121.5</v>
      </c>
      <c r="E139" s="341">
        <v>75</v>
      </c>
      <c r="F139" s="53">
        <v>138</v>
      </c>
    </row>
    <row r="140" spans="1:6" ht="15">
      <c r="A140" s="259"/>
      <c r="B140" s="39" t="s">
        <v>46</v>
      </c>
      <c r="C140" s="63">
        <v>40</v>
      </c>
      <c r="D140" s="257">
        <v>98.5</v>
      </c>
      <c r="E140" s="341">
        <v>18</v>
      </c>
      <c r="F140" s="53">
        <v>139.3</v>
      </c>
    </row>
    <row r="141" spans="1:6" ht="15">
      <c r="A141" s="259"/>
      <c r="B141" s="39" t="s">
        <v>47</v>
      </c>
      <c r="C141" s="63">
        <v>57</v>
      </c>
      <c r="D141" s="257">
        <v>137.6</v>
      </c>
      <c r="E141" s="341">
        <v>57</v>
      </c>
      <c r="F141" s="53">
        <v>137.6</v>
      </c>
    </row>
    <row r="142" spans="1:6" ht="15">
      <c r="A142" s="259" t="s">
        <v>135</v>
      </c>
      <c r="B142" s="39" t="s">
        <v>46</v>
      </c>
      <c r="C142" s="63">
        <v>31</v>
      </c>
      <c r="D142" s="257">
        <v>92.2</v>
      </c>
      <c r="E142" s="341">
        <v>9</v>
      </c>
      <c r="F142" s="151">
        <v>158.6</v>
      </c>
    </row>
    <row r="143" spans="1:6" ht="15">
      <c r="A143" s="259" t="s">
        <v>136</v>
      </c>
      <c r="B143" s="39" t="s">
        <v>47</v>
      </c>
      <c r="C143" s="63">
        <v>6</v>
      </c>
      <c r="D143" s="257">
        <v>135.3</v>
      </c>
      <c r="E143" s="341">
        <v>6</v>
      </c>
      <c r="F143" s="53">
        <v>135.3</v>
      </c>
    </row>
    <row r="144" spans="1:6" ht="15">
      <c r="A144" s="259" t="s">
        <v>422</v>
      </c>
      <c r="B144" s="39" t="s">
        <v>47</v>
      </c>
      <c r="C144" s="63">
        <v>5</v>
      </c>
      <c r="D144" s="257">
        <v>129.4</v>
      </c>
      <c r="E144" s="341">
        <v>5</v>
      </c>
      <c r="F144" s="53">
        <v>129.4</v>
      </c>
    </row>
    <row r="145" spans="1:6" ht="15">
      <c r="A145" s="259" t="s">
        <v>423</v>
      </c>
      <c r="B145" s="39" t="s">
        <v>47</v>
      </c>
      <c r="C145" s="63">
        <v>1</v>
      </c>
      <c r="D145" s="257">
        <v>119</v>
      </c>
      <c r="E145" s="341">
        <v>1</v>
      </c>
      <c r="F145" s="53">
        <v>119</v>
      </c>
    </row>
    <row r="146" spans="1:6" ht="15">
      <c r="A146" s="259" t="s">
        <v>137</v>
      </c>
      <c r="B146" s="39" t="s">
        <v>45</v>
      </c>
      <c r="C146" s="63">
        <v>7</v>
      </c>
      <c r="D146" s="257">
        <v>121.4</v>
      </c>
      <c r="E146" s="341">
        <v>7</v>
      </c>
      <c r="F146" s="53">
        <v>121.4</v>
      </c>
    </row>
    <row r="147" spans="1:6" ht="15">
      <c r="A147" s="259"/>
      <c r="B147" s="39" t="s">
        <v>46</v>
      </c>
      <c r="C147" s="63">
        <v>6</v>
      </c>
      <c r="D147" s="257">
        <v>116.2</v>
      </c>
      <c r="E147" s="341">
        <v>6</v>
      </c>
      <c r="F147" s="53">
        <v>116.2</v>
      </c>
    </row>
    <row r="148" spans="1:6" ht="15">
      <c r="A148" s="259"/>
      <c r="B148" s="39" t="s">
        <v>47</v>
      </c>
      <c r="C148" s="63">
        <v>1</v>
      </c>
      <c r="D148" s="257">
        <v>153</v>
      </c>
      <c r="E148" s="341">
        <v>1</v>
      </c>
      <c r="F148" s="53">
        <v>153</v>
      </c>
    </row>
    <row r="149" spans="1:6" ht="15">
      <c r="A149" s="259" t="s">
        <v>138</v>
      </c>
      <c r="B149" s="39" t="s">
        <v>45</v>
      </c>
      <c r="C149" s="63">
        <v>2</v>
      </c>
      <c r="D149" s="257">
        <v>99.5</v>
      </c>
      <c r="E149" s="341">
        <v>2</v>
      </c>
      <c r="F149" s="53">
        <v>99.5</v>
      </c>
    </row>
    <row r="150" spans="1:6" ht="15">
      <c r="A150" s="259"/>
      <c r="B150" s="39" t="s">
        <v>46</v>
      </c>
      <c r="C150" s="63">
        <v>1</v>
      </c>
      <c r="D150" s="257">
        <v>121</v>
      </c>
      <c r="E150" s="341">
        <v>1</v>
      </c>
      <c r="F150" s="53">
        <v>121</v>
      </c>
    </row>
    <row r="151" spans="1:6" ht="15">
      <c r="A151" s="259"/>
      <c r="B151" s="39" t="s">
        <v>47</v>
      </c>
      <c r="C151" s="63">
        <v>1</v>
      </c>
      <c r="D151" s="257">
        <v>78</v>
      </c>
      <c r="E151" s="341">
        <v>1</v>
      </c>
      <c r="F151" s="53">
        <v>78</v>
      </c>
    </row>
    <row r="152" spans="1:6" ht="15">
      <c r="A152" s="259" t="s">
        <v>139</v>
      </c>
      <c r="B152" s="39" t="s">
        <v>47</v>
      </c>
      <c r="C152" s="63">
        <v>1</v>
      </c>
      <c r="D152" s="257">
        <v>424</v>
      </c>
      <c r="E152" s="341">
        <v>1</v>
      </c>
      <c r="F152" s="53">
        <v>424</v>
      </c>
    </row>
    <row r="153" spans="1:6" ht="15">
      <c r="A153" s="259" t="s">
        <v>140</v>
      </c>
      <c r="B153" s="39" t="s">
        <v>47</v>
      </c>
      <c r="C153" s="63">
        <v>5</v>
      </c>
      <c r="D153" s="257">
        <v>103.2</v>
      </c>
      <c r="E153" s="341">
        <v>5</v>
      </c>
      <c r="F153" s="53">
        <v>103.2</v>
      </c>
    </row>
    <row r="154" spans="1:6" ht="15">
      <c r="A154" s="259" t="s">
        <v>141</v>
      </c>
      <c r="B154" s="39" t="s">
        <v>47</v>
      </c>
      <c r="C154" s="63">
        <v>4</v>
      </c>
      <c r="D154" s="257">
        <v>125.3</v>
      </c>
      <c r="E154" s="341">
        <v>4</v>
      </c>
      <c r="F154" s="53">
        <v>125.3</v>
      </c>
    </row>
    <row r="155" spans="1:6" ht="15">
      <c r="A155" s="259" t="s">
        <v>454</v>
      </c>
      <c r="B155" s="39" t="s">
        <v>47</v>
      </c>
      <c r="C155" s="63">
        <v>1</v>
      </c>
      <c r="D155" s="257">
        <v>172</v>
      </c>
      <c r="E155" s="341">
        <v>1</v>
      </c>
      <c r="F155" s="53">
        <v>172</v>
      </c>
    </row>
    <row r="156" spans="1:6" ht="15">
      <c r="A156" s="259" t="s">
        <v>135</v>
      </c>
      <c r="B156" s="39" t="s">
        <v>47</v>
      </c>
      <c r="C156" s="63">
        <v>30</v>
      </c>
      <c r="D156" s="257">
        <v>140.5</v>
      </c>
      <c r="E156" s="341">
        <v>30</v>
      </c>
      <c r="F156" s="53">
        <v>140.5</v>
      </c>
    </row>
    <row r="157" spans="1:6" ht="15">
      <c r="A157" s="259" t="s">
        <v>142</v>
      </c>
      <c r="B157" s="39" t="s">
        <v>45</v>
      </c>
      <c r="C157" s="63">
        <v>2</v>
      </c>
      <c r="D157" s="257">
        <v>131.5</v>
      </c>
      <c r="E157" s="341">
        <v>2</v>
      </c>
      <c r="F157" s="53">
        <v>131.5</v>
      </c>
    </row>
    <row r="158" spans="1:6" ht="15">
      <c r="A158" s="259"/>
      <c r="B158" s="39" t="s">
        <v>46</v>
      </c>
      <c r="C158" s="63">
        <v>2</v>
      </c>
      <c r="D158" s="257">
        <v>131.5</v>
      </c>
      <c r="E158" s="341">
        <v>2</v>
      </c>
      <c r="F158" s="53">
        <v>131.5</v>
      </c>
    </row>
    <row r="159" spans="1:6" ht="15">
      <c r="A159" s="259" t="s">
        <v>511</v>
      </c>
      <c r="B159" s="39" t="s">
        <v>47</v>
      </c>
      <c r="C159" s="63">
        <v>2</v>
      </c>
      <c r="D159" s="257">
        <v>102.5</v>
      </c>
      <c r="E159" s="341">
        <v>2</v>
      </c>
      <c r="F159" s="53">
        <v>102.5</v>
      </c>
    </row>
    <row r="160" spans="1:6" ht="21" customHeight="1">
      <c r="A160" s="261" t="s">
        <v>143</v>
      </c>
      <c r="B160" s="39" t="s">
        <v>45</v>
      </c>
      <c r="C160" s="63">
        <v>231</v>
      </c>
      <c r="D160" s="257">
        <v>139.7</v>
      </c>
      <c r="E160" s="341">
        <v>231</v>
      </c>
      <c r="F160" s="53">
        <v>139.7</v>
      </c>
    </row>
    <row r="161" spans="1:6" ht="15">
      <c r="A161" s="259"/>
      <c r="B161" s="39" t="s">
        <v>46</v>
      </c>
      <c r="C161" s="63">
        <v>21</v>
      </c>
      <c r="D161" s="257">
        <v>133.1</v>
      </c>
      <c r="E161" s="341">
        <v>21</v>
      </c>
      <c r="F161" s="53">
        <v>133.1</v>
      </c>
    </row>
    <row r="162" spans="1:6" ht="15">
      <c r="A162" s="259"/>
      <c r="B162" s="39" t="s">
        <v>47</v>
      </c>
      <c r="C162" s="63">
        <v>210</v>
      </c>
      <c r="D162" s="257">
        <v>140.4</v>
      </c>
      <c r="E162" s="341">
        <v>210</v>
      </c>
      <c r="F162" s="53">
        <v>140.4</v>
      </c>
    </row>
    <row r="163" spans="1:6" ht="15">
      <c r="A163" s="259" t="s">
        <v>144</v>
      </c>
      <c r="B163" s="39" t="s">
        <v>47</v>
      </c>
      <c r="C163" s="63">
        <v>9</v>
      </c>
      <c r="D163" s="257">
        <v>116.2</v>
      </c>
      <c r="E163" s="341">
        <v>9</v>
      </c>
      <c r="F163" s="53">
        <v>116.2</v>
      </c>
    </row>
    <row r="164" spans="1:6" ht="15">
      <c r="A164" s="259" t="s">
        <v>572</v>
      </c>
      <c r="B164" s="39" t="s">
        <v>47</v>
      </c>
      <c r="C164" s="63">
        <v>2</v>
      </c>
      <c r="D164" s="257">
        <v>95</v>
      </c>
      <c r="E164" s="341">
        <v>2</v>
      </c>
      <c r="F164" s="53">
        <v>95</v>
      </c>
    </row>
    <row r="165" spans="1:6" ht="15">
      <c r="A165" s="259" t="s">
        <v>145</v>
      </c>
      <c r="B165" s="39" t="s">
        <v>47</v>
      </c>
      <c r="C165" s="63">
        <v>5</v>
      </c>
      <c r="D165" s="257">
        <v>126.4</v>
      </c>
      <c r="E165" s="341">
        <v>5</v>
      </c>
      <c r="F165" s="53">
        <v>126.4</v>
      </c>
    </row>
    <row r="166" spans="1:6" ht="15">
      <c r="A166" s="259" t="s">
        <v>146</v>
      </c>
      <c r="B166" s="39" t="s">
        <v>45</v>
      </c>
      <c r="C166" s="63">
        <v>16</v>
      </c>
      <c r="D166" s="257">
        <v>139</v>
      </c>
      <c r="E166" s="341">
        <v>16</v>
      </c>
      <c r="F166" s="53">
        <v>139</v>
      </c>
    </row>
    <row r="167" spans="1:6" ht="15">
      <c r="A167" s="259"/>
      <c r="B167" s="39" t="s">
        <v>46</v>
      </c>
      <c r="C167" s="63">
        <v>11</v>
      </c>
      <c r="D167" s="257">
        <v>133.5</v>
      </c>
      <c r="E167" s="341">
        <v>11</v>
      </c>
      <c r="F167" s="53">
        <v>133.5</v>
      </c>
    </row>
    <row r="168" spans="1:6" ht="15">
      <c r="A168" s="259"/>
      <c r="B168" s="39" t="s">
        <v>47</v>
      </c>
      <c r="C168" s="63">
        <v>5</v>
      </c>
      <c r="D168" s="257">
        <v>151.2</v>
      </c>
      <c r="E168" s="341">
        <v>5</v>
      </c>
      <c r="F168" s="53">
        <v>151.2</v>
      </c>
    </row>
    <row r="169" spans="1:6" ht="15">
      <c r="A169" s="259" t="s">
        <v>147</v>
      </c>
      <c r="B169" s="39" t="s">
        <v>47</v>
      </c>
      <c r="C169" s="63">
        <v>16</v>
      </c>
      <c r="D169" s="257">
        <v>141</v>
      </c>
      <c r="E169" s="341">
        <v>16</v>
      </c>
      <c r="F169" s="53">
        <v>141</v>
      </c>
    </row>
    <row r="170" spans="1:6" ht="15">
      <c r="A170" s="259" t="s">
        <v>148</v>
      </c>
      <c r="B170" s="39" t="s">
        <v>47</v>
      </c>
      <c r="C170" s="63">
        <v>6</v>
      </c>
      <c r="D170" s="257">
        <v>153.8</v>
      </c>
      <c r="E170" s="341">
        <v>6</v>
      </c>
      <c r="F170" s="53">
        <v>153.8</v>
      </c>
    </row>
    <row r="171" spans="1:6" ht="15">
      <c r="A171" s="259" t="s">
        <v>149</v>
      </c>
      <c r="B171" s="39" t="s">
        <v>47</v>
      </c>
      <c r="C171" s="63">
        <v>7</v>
      </c>
      <c r="D171" s="257">
        <v>146.7</v>
      </c>
      <c r="E171" s="341">
        <v>7</v>
      </c>
      <c r="F171" s="53">
        <v>146.7</v>
      </c>
    </row>
    <row r="172" spans="1:6" ht="15">
      <c r="A172" s="259" t="s">
        <v>150</v>
      </c>
      <c r="B172" s="39" t="s">
        <v>47</v>
      </c>
      <c r="C172" s="63">
        <v>7</v>
      </c>
      <c r="D172" s="257">
        <v>145.7</v>
      </c>
      <c r="E172" s="341">
        <v>7</v>
      </c>
      <c r="F172" s="53">
        <v>145.7</v>
      </c>
    </row>
    <row r="173" spans="1:6" ht="15">
      <c r="A173" s="259" t="s">
        <v>151</v>
      </c>
      <c r="B173" s="39" t="s">
        <v>47</v>
      </c>
      <c r="C173" s="63">
        <v>8</v>
      </c>
      <c r="D173" s="257">
        <v>128.6</v>
      </c>
      <c r="E173" s="341">
        <v>8</v>
      </c>
      <c r="F173" s="53">
        <v>128.6</v>
      </c>
    </row>
    <row r="174" spans="1:6" ht="15">
      <c r="A174" s="259" t="s">
        <v>152</v>
      </c>
      <c r="B174" s="39" t="s">
        <v>47</v>
      </c>
      <c r="C174" s="63">
        <v>5</v>
      </c>
      <c r="D174" s="257">
        <v>160.2</v>
      </c>
      <c r="E174" s="341">
        <v>5</v>
      </c>
      <c r="F174" s="53">
        <v>160.2</v>
      </c>
    </row>
    <row r="175" spans="1:6" ht="15">
      <c r="A175" s="259" t="s">
        <v>153</v>
      </c>
      <c r="B175" s="39" t="s">
        <v>47</v>
      </c>
      <c r="C175" s="63">
        <v>14</v>
      </c>
      <c r="D175" s="257">
        <v>127.4</v>
      </c>
      <c r="E175" s="341">
        <v>14</v>
      </c>
      <c r="F175" s="53">
        <v>127.4</v>
      </c>
    </row>
    <row r="176" spans="1:6" ht="15">
      <c r="A176" s="259" t="s">
        <v>154</v>
      </c>
      <c r="B176" s="39" t="s">
        <v>47</v>
      </c>
      <c r="C176" s="63">
        <v>3</v>
      </c>
      <c r="D176" s="257">
        <v>119.3</v>
      </c>
      <c r="E176" s="341">
        <v>3</v>
      </c>
      <c r="F176" s="53">
        <v>119.3</v>
      </c>
    </row>
    <row r="177" spans="1:6" ht="15">
      <c r="A177" s="259" t="s">
        <v>155</v>
      </c>
      <c r="B177" s="39" t="s">
        <v>45</v>
      </c>
      <c r="C177" s="63">
        <v>10</v>
      </c>
      <c r="D177" s="257">
        <v>125.4</v>
      </c>
      <c r="E177" s="341">
        <v>10</v>
      </c>
      <c r="F177" s="53">
        <v>125.4</v>
      </c>
    </row>
    <row r="178" spans="1:6" ht="15">
      <c r="A178" s="259"/>
      <c r="B178" s="39" t="s">
        <v>46</v>
      </c>
      <c r="C178" s="63">
        <v>5</v>
      </c>
      <c r="D178" s="257">
        <v>133.8</v>
      </c>
      <c r="E178" s="341">
        <v>5</v>
      </c>
      <c r="F178" s="53">
        <v>133.8</v>
      </c>
    </row>
    <row r="179" spans="1:6" ht="15">
      <c r="A179" s="259"/>
      <c r="B179" s="39" t="s">
        <v>47</v>
      </c>
      <c r="C179" s="63">
        <v>5</v>
      </c>
      <c r="D179" s="257">
        <v>117</v>
      </c>
      <c r="E179" s="341">
        <v>5</v>
      </c>
      <c r="F179" s="53">
        <v>117</v>
      </c>
    </row>
    <row r="180" spans="1:6" ht="15">
      <c r="A180" s="259" t="s">
        <v>156</v>
      </c>
      <c r="B180" s="39" t="s">
        <v>47</v>
      </c>
      <c r="C180" s="63">
        <v>107</v>
      </c>
      <c r="D180" s="257">
        <v>146.6</v>
      </c>
      <c r="E180" s="341">
        <v>107</v>
      </c>
      <c r="F180" s="53">
        <v>146.6</v>
      </c>
    </row>
    <row r="181" spans="1:6" ht="15">
      <c r="A181" s="259" t="s">
        <v>157</v>
      </c>
      <c r="B181" s="39" t="s">
        <v>45</v>
      </c>
      <c r="C181" s="63">
        <v>16</v>
      </c>
      <c r="D181" s="257">
        <v>128</v>
      </c>
      <c r="E181" s="341">
        <v>16</v>
      </c>
      <c r="F181" s="53">
        <v>128</v>
      </c>
    </row>
    <row r="182" spans="1:6" ht="15">
      <c r="A182" s="259"/>
      <c r="B182" s="39" t="s">
        <v>46</v>
      </c>
      <c r="C182" s="63">
        <v>5</v>
      </c>
      <c r="D182" s="257">
        <v>131.8</v>
      </c>
      <c r="E182" s="341">
        <v>5</v>
      </c>
      <c r="F182" s="53">
        <v>131.8</v>
      </c>
    </row>
    <row r="183" spans="1:6" ht="15">
      <c r="A183" s="259"/>
      <c r="B183" s="39" t="s">
        <v>47</v>
      </c>
      <c r="C183" s="63">
        <v>11</v>
      </c>
      <c r="D183" s="257">
        <v>126.3</v>
      </c>
      <c r="E183" s="341">
        <v>11</v>
      </c>
      <c r="F183" s="53">
        <v>126.3</v>
      </c>
    </row>
    <row r="184" spans="1:6" ht="15">
      <c r="A184" s="260" t="s">
        <v>565</v>
      </c>
      <c r="B184" s="39"/>
      <c r="C184" s="63"/>
      <c r="D184" s="257"/>
      <c r="E184" s="341"/>
      <c r="F184" s="53"/>
    </row>
    <row r="185" spans="1:6" ht="15" customHeight="1">
      <c r="A185" s="261" t="s">
        <v>107</v>
      </c>
      <c r="B185" s="39" t="s">
        <v>46</v>
      </c>
      <c r="C185" s="63">
        <v>127</v>
      </c>
      <c r="D185" s="257">
        <v>86.4</v>
      </c>
      <c r="E185" s="341">
        <v>39</v>
      </c>
      <c r="F185" s="53">
        <v>152.5</v>
      </c>
    </row>
    <row r="186" spans="1:6" ht="15" customHeight="1">
      <c r="A186" s="261" t="s">
        <v>156</v>
      </c>
      <c r="B186" s="39" t="s">
        <v>46</v>
      </c>
      <c r="C186" s="63">
        <v>133</v>
      </c>
      <c r="D186" s="257">
        <v>77.8</v>
      </c>
      <c r="E186" s="341">
        <v>71</v>
      </c>
      <c r="F186" s="53">
        <v>106</v>
      </c>
    </row>
    <row r="187" spans="1:6" ht="21" customHeight="1">
      <c r="A187" s="263" t="s">
        <v>158</v>
      </c>
      <c r="B187" s="57" t="s">
        <v>45</v>
      </c>
      <c r="C187" s="99">
        <v>3822</v>
      </c>
      <c r="D187" s="256">
        <v>89.5</v>
      </c>
      <c r="E187" s="340">
        <v>1860</v>
      </c>
      <c r="F187" s="54">
        <v>122.8</v>
      </c>
    </row>
    <row r="188" spans="1:6" ht="15">
      <c r="A188" s="262"/>
      <c r="B188" s="39" t="s">
        <v>46</v>
      </c>
      <c r="C188" s="63">
        <v>2635</v>
      </c>
      <c r="D188" s="257">
        <v>67.9</v>
      </c>
      <c r="E188" s="341">
        <v>693</v>
      </c>
      <c r="F188" s="53">
        <v>98.1</v>
      </c>
    </row>
    <row r="189" spans="1:6" ht="15">
      <c r="A189" s="262"/>
      <c r="B189" s="39" t="s">
        <v>47</v>
      </c>
      <c r="C189" s="63">
        <v>1187</v>
      </c>
      <c r="D189" s="257">
        <v>137.4</v>
      </c>
      <c r="E189" s="341">
        <v>1167</v>
      </c>
      <c r="F189" s="53">
        <v>137.5</v>
      </c>
    </row>
    <row r="190" spans="1:6" ht="21" customHeight="1">
      <c r="A190" s="261" t="s">
        <v>159</v>
      </c>
      <c r="B190" s="39" t="s">
        <v>45</v>
      </c>
      <c r="C190" s="63">
        <v>281</v>
      </c>
      <c r="D190" s="257">
        <v>119.1</v>
      </c>
      <c r="E190" s="341">
        <v>275</v>
      </c>
      <c r="F190" s="53">
        <v>119.2</v>
      </c>
    </row>
    <row r="191" spans="1:6" ht="15">
      <c r="A191" s="259"/>
      <c r="B191" s="39" t="s">
        <v>46</v>
      </c>
      <c r="C191" s="63">
        <v>101</v>
      </c>
      <c r="D191" s="257">
        <v>102.8</v>
      </c>
      <c r="E191" s="341">
        <v>95</v>
      </c>
      <c r="F191" s="53">
        <v>101.9</v>
      </c>
    </row>
    <row r="192" spans="1:6" ht="15">
      <c r="A192" s="259"/>
      <c r="B192" s="39" t="s">
        <v>47</v>
      </c>
      <c r="C192" s="63">
        <v>180</v>
      </c>
      <c r="D192" s="257">
        <v>128.3</v>
      </c>
      <c r="E192" s="341">
        <v>180</v>
      </c>
      <c r="F192" s="53">
        <v>128.3</v>
      </c>
    </row>
    <row r="193" spans="1:6" ht="15">
      <c r="A193" s="259" t="s">
        <v>160</v>
      </c>
      <c r="B193" s="39" t="s">
        <v>46</v>
      </c>
      <c r="C193" s="63">
        <v>93</v>
      </c>
      <c r="D193" s="257">
        <v>96.9</v>
      </c>
      <c r="E193" s="341">
        <v>87</v>
      </c>
      <c r="F193" s="53">
        <v>95.4</v>
      </c>
    </row>
    <row r="194" spans="1:6" ht="15">
      <c r="A194" s="259" t="s">
        <v>161</v>
      </c>
      <c r="B194" s="39" t="s">
        <v>47</v>
      </c>
      <c r="C194" s="63">
        <v>4</v>
      </c>
      <c r="D194" s="257">
        <v>100</v>
      </c>
      <c r="E194" s="341">
        <v>4</v>
      </c>
      <c r="F194" s="53">
        <v>100</v>
      </c>
    </row>
    <row r="195" spans="1:6" ht="15">
      <c r="A195" s="259" t="s">
        <v>162</v>
      </c>
      <c r="B195" s="39" t="s">
        <v>47</v>
      </c>
      <c r="C195" s="63">
        <v>20</v>
      </c>
      <c r="D195" s="257">
        <v>129.5</v>
      </c>
      <c r="E195" s="341">
        <v>20</v>
      </c>
      <c r="F195" s="53">
        <v>129.5</v>
      </c>
    </row>
    <row r="196" spans="1:6" ht="15">
      <c r="A196" s="259" t="s">
        <v>163</v>
      </c>
      <c r="B196" s="39" t="s">
        <v>47</v>
      </c>
      <c r="C196" s="63">
        <v>2</v>
      </c>
      <c r="D196" s="257">
        <v>86</v>
      </c>
      <c r="E196" s="341">
        <v>2</v>
      </c>
      <c r="F196" s="53">
        <v>86</v>
      </c>
    </row>
    <row r="197" spans="1:6" ht="15">
      <c r="A197" s="259" t="s">
        <v>164</v>
      </c>
      <c r="B197" s="39" t="s">
        <v>47</v>
      </c>
      <c r="C197" s="63">
        <v>19</v>
      </c>
      <c r="D197" s="257">
        <v>120.8</v>
      </c>
      <c r="E197" s="341">
        <v>19</v>
      </c>
      <c r="F197" s="53">
        <v>120.8</v>
      </c>
    </row>
    <row r="198" spans="1:6" ht="15">
      <c r="A198" s="259" t="s">
        <v>165</v>
      </c>
      <c r="B198" s="39" t="s">
        <v>45</v>
      </c>
      <c r="C198" s="63">
        <v>10</v>
      </c>
      <c r="D198" s="257">
        <v>156.1</v>
      </c>
      <c r="E198" s="341">
        <v>10</v>
      </c>
      <c r="F198" s="53">
        <v>156.1</v>
      </c>
    </row>
    <row r="199" spans="1:6" ht="15">
      <c r="A199" s="259"/>
      <c r="B199" s="39" t="s">
        <v>46</v>
      </c>
      <c r="C199" s="63">
        <v>2</v>
      </c>
      <c r="D199" s="257">
        <v>194.5</v>
      </c>
      <c r="E199" s="341">
        <v>2</v>
      </c>
      <c r="F199" s="53">
        <v>194.5</v>
      </c>
    </row>
    <row r="200" spans="1:6" ht="15">
      <c r="A200" s="259"/>
      <c r="B200" s="39" t="s">
        <v>47</v>
      </c>
      <c r="C200" s="63">
        <v>8</v>
      </c>
      <c r="D200" s="257">
        <v>146.5</v>
      </c>
      <c r="E200" s="341">
        <v>8</v>
      </c>
      <c r="F200" s="53">
        <v>146.5</v>
      </c>
    </row>
    <row r="201" spans="1:6" ht="15">
      <c r="A201" s="259" t="s">
        <v>160</v>
      </c>
      <c r="B201" s="39" t="s">
        <v>47</v>
      </c>
      <c r="C201" s="63">
        <v>55</v>
      </c>
      <c r="D201" s="257">
        <v>137.7</v>
      </c>
      <c r="E201" s="341">
        <v>55</v>
      </c>
      <c r="F201" s="53">
        <v>137.7</v>
      </c>
    </row>
    <row r="202" spans="1:6" ht="15">
      <c r="A202" s="259" t="s">
        <v>166</v>
      </c>
      <c r="B202" s="39" t="s">
        <v>47</v>
      </c>
      <c r="C202" s="63">
        <v>14</v>
      </c>
      <c r="D202" s="257">
        <v>117.1</v>
      </c>
      <c r="E202" s="341">
        <v>14</v>
      </c>
      <c r="F202" s="53">
        <v>117.1</v>
      </c>
    </row>
    <row r="203" spans="1:6" ht="15">
      <c r="A203" s="259" t="s">
        <v>167</v>
      </c>
      <c r="B203" s="39" t="s">
        <v>47</v>
      </c>
      <c r="C203" s="63">
        <v>24</v>
      </c>
      <c r="D203" s="257">
        <v>119</v>
      </c>
      <c r="E203" s="341">
        <v>24</v>
      </c>
      <c r="F203" s="53">
        <v>119</v>
      </c>
    </row>
    <row r="204" spans="1:6" ht="15">
      <c r="A204" s="259" t="s">
        <v>168</v>
      </c>
      <c r="B204" s="39" t="s">
        <v>45</v>
      </c>
      <c r="C204" s="63">
        <v>14</v>
      </c>
      <c r="D204" s="257">
        <v>140.6</v>
      </c>
      <c r="E204" s="341">
        <v>14</v>
      </c>
      <c r="F204" s="53">
        <v>140.6</v>
      </c>
    </row>
    <row r="205" spans="1:6" ht="15">
      <c r="A205" s="259"/>
      <c r="B205" s="39" t="s">
        <v>46</v>
      </c>
      <c r="C205" s="63">
        <v>6</v>
      </c>
      <c r="D205" s="257">
        <v>164.8</v>
      </c>
      <c r="E205" s="341">
        <v>6</v>
      </c>
      <c r="F205" s="53">
        <v>164.8</v>
      </c>
    </row>
    <row r="206" spans="1:6" ht="15">
      <c r="A206" s="259"/>
      <c r="B206" s="39" t="s">
        <v>47</v>
      </c>
      <c r="C206" s="63">
        <v>8</v>
      </c>
      <c r="D206" s="257">
        <v>122.5</v>
      </c>
      <c r="E206" s="341">
        <v>8</v>
      </c>
      <c r="F206" s="53">
        <v>122.5</v>
      </c>
    </row>
    <row r="207" spans="1:6" ht="15">
      <c r="A207" s="259" t="s">
        <v>169</v>
      </c>
      <c r="B207" s="39" t="s">
        <v>47</v>
      </c>
      <c r="C207" s="63">
        <v>8</v>
      </c>
      <c r="D207" s="257">
        <v>137.3</v>
      </c>
      <c r="E207" s="341">
        <v>8</v>
      </c>
      <c r="F207" s="53">
        <v>137.3</v>
      </c>
    </row>
    <row r="208" spans="1:6" ht="15">
      <c r="A208" s="259" t="s">
        <v>170</v>
      </c>
      <c r="B208" s="39" t="s">
        <v>47</v>
      </c>
      <c r="C208" s="63">
        <v>10</v>
      </c>
      <c r="D208" s="257">
        <v>139.9</v>
      </c>
      <c r="E208" s="341">
        <v>10</v>
      </c>
      <c r="F208" s="53">
        <v>139.9</v>
      </c>
    </row>
    <row r="209" spans="1:6" ht="15">
      <c r="A209" s="259" t="s">
        <v>171</v>
      </c>
      <c r="B209" s="39" t="s">
        <v>47</v>
      </c>
      <c r="C209" s="63">
        <v>8</v>
      </c>
      <c r="D209" s="257">
        <v>115</v>
      </c>
      <c r="E209" s="341">
        <v>8</v>
      </c>
      <c r="F209" s="53">
        <v>115</v>
      </c>
    </row>
    <row r="210" spans="1:6" ht="21" customHeight="1">
      <c r="A210" s="261" t="s">
        <v>172</v>
      </c>
      <c r="B210" s="39" t="s">
        <v>45</v>
      </c>
      <c r="C210" s="63">
        <v>759</v>
      </c>
      <c r="D210" s="257">
        <v>137.3</v>
      </c>
      <c r="E210" s="341">
        <v>739</v>
      </c>
      <c r="F210" s="53">
        <v>137.4</v>
      </c>
    </row>
    <row r="211" spans="1:6" ht="15">
      <c r="A211" s="264"/>
      <c r="B211" s="39" t="s">
        <v>46</v>
      </c>
      <c r="C211" s="63">
        <v>18</v>
      </c>
      <c r="D211" s="257">
        <v>141.1</v>
      </c>
      <c r="E211" s="341">
        <v>18</v>
      </c>
      <c r="F211" s="53">
        <v>141.1</v>
      </c>
    </row>
    <row r="212" spans="1:6" ht="15">
      <c r="A212" s="264"/>
      <c r="B212" s="39" t="s">
        <v>47</v>
      </c>
      <c r="C212" s="63">
        <v>741</v>
      </c>
      <c r="D212" s="257">
        <v>137.2</v>
      </c>
      <c r="E212" s="341">
        <v>721</v>
      </c>
      <c r="F212" s="53">
        <v>137.3</v>
      </c>
    </row>
    <row r="213" spans="1:6" ht="15">
      <c r="A213" s="259" t="s">
        <v>173</v>
      </c>
      <c r="B213" s="39" t="s">
        <v>45</v>
      </c>
      <c r="C213" s="63">
        <v>28</v>
      </c>
      <c r="D213" s="257">
        <v>144</v>
      </c>
      <c r="E213" s="341">
        <v>28</v>
      </c>
      <c r="F213" s="53">
        <v>144</v>
      </c>
    </row>
    <row r="214" spans="1:6" ht="15">
      <c r="A214" s="259"/>
      <c r="B214" s="39" t="s">
        <v>46</v>
      </c>
      <c r="C214" s="63">
        <v>10</v>
      </c>
      <c r="D214" s="257">
        <v>157.8</v>
      </c>
      <c r="E214" s="341">
        <v>10</v>
      </c>
      <c r="F214" s="53">
        <v>157.8</v>
      </c>
    </row>
    <row r="215" spans="1:6" ht="15">
      <c r="A215" s="259"/>
      <c r="B215" s="39" t="s">
        <v>47</v>
      </c>
      <c r="C215" s="63">
        <v>18</v>
      </c>
      <c r="D215" s="257">
        <v>136.3</v>
      </c>
      <c r="E215" s="341">
        <v>18</v>
      </c>
      <c r="F215" s="53">
        <v>136.3</v>
      </c>
    </row>
    <row r="216" spans="1:6" ht="15">
      <c r="A216" s="259" t="s">
        <v>174</v>
      </c>
      <c r="B216" s="39" t="s">
        <v>47</v>
      </c>
      <c r="C216" s="63">
        <v>4</v>
      </c>
      <c r="D216" s="257">
        <v>92.8</v>
      </c>
      <c r="E216" s="341">
        <v>4</v>
      </c>
      <c r="F216" s="53">
        <v>92.8</v>
      </c>
    </row>
    <row r="217" spans="1:6" ht="15">
      <c r="A217" s="259" t="s">
        <v>175</v>
      </c>
      <c r="B217" s="39" t="s">
        <v>45</v>
      </c>
      <c r="C217" s="63">
        <v>23</v>
      </c>
      <c r="D217" s="257">
        <v>116.1</v>
      </c>
      <c r="E217" s="341">
        <v>23</v>
      </c>
      <c r="F217" s="53">
        <v>116.1</v>
      </c>
    </row>
    <row r="218" spans="1:6" ht="15">
      <c r="A218" s="259"/>
      <c r="B218" s="39" t="s">
        <v>46</v>
      </c>
      <c r="C218" s="63">
        <v>8</v>
      </c>
      <c r="D218" s="257">
        <v>120.1</v>
      </c>
      <c r="E218" s="341">
        <v>8</v>
      </c>
      <c r="F218" s="53">
        <v>120.1</v>
      </c>
    </row>
    <row r="219" spans="1:6" ht="15">
      <c r="A219" s="259"/>
      <c r="B219" s="39" t="s">
        <v>47</v>
      </c>
      <c r="C219" s="63">
        <v>15</v>
      </c>
      <c r="D219" s="257">
        <v>113.9</v>
      </c>
      <c r="E219" s="341">
        <v>15</v>
      </c>
      <c r="F219" s="53">
        <v>113.9</v>
      </c>
    </row>
    <row r="220" spans="1:6" ht="15">
      <c r="A220" s="259" t="s">
        <v>176</v>
      </c>
      <c r="B220" s="39" t="s">
        <v>47</v>
      </c>
      <c r="C220" s="63">
        <v>23</v>
      </c>
      <c r="D220" s="257">
        <v>132.1</v>
      </c>
      <c r="E220" s="341">
        <v>23</v>
      </c>
      <c r="F220" s="53">
        <v>132.1</v>
      </c>
    </row>
    <row r="221" spans="1:6" ht="15">
      <c r="A221" s="259" t="s">
        <v>177</v>
      </c>
      <c r="B221" s="39" t="s">
        <v>47</v>
      </c>
      <c r="C221" s="63">
        <v>163</v>
      </c>
      <c r="D221" s="257">
        <v>132.5</v>
      </c>
      <c r="E221" s="341">
        <v>157</v>
      </c>
      <c r="F221" s="53">
        <v>132.9</v>
      </c>
    </row>
    <row r="222" spans="1:6" ht="15">
      <c r="A222" s="259" t="s">
        <v>178</v>
      </c>
      <c r="B222" s="39" t="s">
        <v>47</v>
      </c>
      <c r="C222" s="63">
        <v>35</v>
      </c>
      <c r="D222" s="257">
        <v>128.7</v>
      </c>
      <c r="E222" s="341">
        <v>35</v>
      </c>
      <c r="F222" s="53">
        <v>128.7</v>
      </c>
    </row>
    <row r="223" spans="1:6" ht="15">
      <c r="A223" s="259" t="s">
        <v>179</v>
      </c>
      <c r="B223" s="39" t="s">
        <v>47</v>
      </c>
      <c r="C223" s="63">
        <v>68</v>
      </c>
      <c r="D223" s="257">
        <v>151.1</v>
      </c>
      <c r="E223" s="341">
        <v>64</v>
      </c>
      <c r="F223" s="53">
        <v>152.6</v>
      </c>
    </row>
    <row r="224" spans="1:6" ht="15">
      <c r="A224" s="259" t="s">
        <v>180</v>
      </c>
      <c r="B224" s="39" t="s">
        <v>47</v>
      </c>
      <c r="C224" s="63">
        <v>97</v>
      </c>
      <c r="D224" s="257">
        <v>156.1</v>
      </c>
      <c r="E224" s="341">
        <v>91</v>
      </c>
      <c r="F224" s="53">
        <v>156.6</v>
      </c>
    </row>
    <row r="225" spans="1:6" ht="15">
      <c r="A225" s="259" t="s">
        <v>181</v>
      </c>
      <c r="B225" s="39" t="s">
        <v>47</v>
      </c>
      <c r="C225" s="63">
        <v>8</v>
      </c>
      <c r="D225" s="257">
        <v>140.5</v>
      </c>
      <c r="E225" s="341">
        <v>8</v>
      </c>
      <c r="F225" s="53">
        <v>140.5</v>
      </c>
    </row>
    <row r="226" spans="1:6" ht="15">
      <c r="A226" s="259" t="s">
        <v>182</v>
      </c>
      <c r="B226" s="39" t="s">
        <v>47</v>
      </c>
      <c r="C226" s="63">
        <v>53</v>
      </c>
      <c r="D226" s="257">
        <v>133.4</v>
      </c>
      <c r="E226" s="341">
        <v>53</v>
      </c>
      <c r="F226" s="53">
        <v>133.4</v>
      </c>
    </row>
    <row r="227" spans="1:6" ht="15">
      <c r="A227" s="259" t="s">
        <v>183</v>
      </c>
      <c r="B227" s="39" t="s">
        <v>47</v>
      </c>
      <c r="C227" s="63">
        <v>120</v>
      </c>
      <c r="D227" s="257">
        <v>136.7</v>
      </c>
      <c r="E227" s="341">
        <v>118</v>
      </c>
      <c r="F227" s="53">
        <v>137.1</v>
      </c>
    </row>
    <row r="228" spans="1:6" ht="15">
      <c r="A228" s="259" t="s">
        <v>184</v>
      </c>
      <c r="B228" s="39" t="s">
        <v>47</v>
      </c>
      <c r="C228" s="63">
        <v>45</v>
      </c>
      <c r="D228" s="257">
        <v>123.3</v>
      </c>
      <c r="E228" s="341">
        <v>45</v>
      </c>
      <c r="F228" s="53">
        <v>123.3</v>
      </c>
    </row>
    <row r="229" spans="1:6" ht="15">
      <c r="A229" s="259" t="s">
        <v>185</v>
      </c>
      <c r="B229" s="39" t="s">
        <v>47</v>
      </c>
      <c r="C229" s="63">
        <v>15</v>
      </c>
      <c r="D229" s="257">
        <v>131.4</v>
      </c>
      <c r="E229" s="341">
        <v>15</v>
      </c>
      <c r="F229" s="53">
        <v>131.4</v>
      </c>
    </row>
    <row r="230" spans="1:6" ht="15">
      <c r="A230" s="259" t="s">
        <v>186</v>
      </c>
      <c r="B230" s="39" t="s">
        <v>47</v>
      </c>
      <c r="C230" s="63">
        <v>70</v>
      </c>
      <c r="D230" s="257">
        <v>136.1</v>
      </c>
      <c r="E230" s="341">
        <v>68</v>
      </c>
      <c r="F230" s="53">
        <v>135.1</v>
      </c>
    </row>
    <row r="231" spans="1:6" ht="15">
      <c r="A231" s="259" t="s">
        <v>187</v>
      </c>
      <c r="B231" s="39" t="s">
        <v>47</v>
      </c>
      <c r="C231" s="63">
        <v>4</v>
      </c>
      <c r="D231" s="257">
        <v>118.8</v>
      </c>
      <c r="E231" s="341">
        <v>4</v>
      </c>
      <c r="F231" s="53">
        <v>118.8</v>
      </c>
    </row>
    <row r="232" spans="1:6" ht="15">
      <c r="A232" s="259" t="s">
        <v>188</v>
      </c>
      <c r="B232" s="39" t="s">
        <v>47</v>
      </c>
      <c r="C232" s="63">
        <v>3</v>
      </c>
      <c r="D232" s="257">
        <v>160.7</v>
      </c>
      <c r="E232" s="341">
        <v>3</v>
      </c>
      <c r="F232" s="53">
        <v>160.7</v>
      </c>
    </row>
    <row r="233" spans="1:6" ht="21" customHeight="1">
      <c r="A233" s="261" t="s">
        <v>189</v>
      </c>
      <c r="B233" s="39" t="s">
        <v>45</v>
      </c>
      <c r="C233" s="63">
        <v>247</v>
      </c>
      <c r="D233" s="257">
        <v>114.2</v>
      </c>
      <c r="E233" s="341">
        <v>171</v>
      </c>
      <c r="F233" s="53">
        <v>142.5</v>
      </c>
    </row>
    <row r="234" spans="1:6" ht="15">
      <c r="A234" s="259"/>
      <c r="B234" s="39" t="s">
        <v>46</v>
      </c>
      <c r="C234" s="63">
        <v>91</v>
      </c>
      <c r="D234" s="257">
        <v>74.3</v>
      </c>
      <c r="E234" s="341">
        <v>15</v>
      </c>
      <c r="F234" s="53">
        <v>193.8</v>
      </c>
    </row>
    <row r="235" spans="1:6" ht="15">
      <c r="A235" s="259"/>
      <c r="B235" s="39" t="s">
        <v>47</v>
      </c>
      <c r="C235" s="63">
        <v>156</v>
      </c>
      <c r="D235" s="257">
        <v>137.5</v>
      </c>
      <c r="E235" s="341">
        <v>156</v>
      </c>
      <c r="F235" s="53">
        <v>137.5</v>
      </c>
    </row>
    <row r="236" spans="1:6" ht="15">
      <c r="A236" s="259" t="s">
        <v>190</v>
      </c>
      <c r="B236" s="39" t="s">
        <v>47</v>
      </c>
      <c r="C236" s="63">
        <v>24</v>
      </c>
      <c r="D236" s="257">
        <v>127.8</v>
      </c>
      <c r="E236" s="341">
        <v>24</v>
      </c>
      <c r="F236" s="53">
        <v>127.8</v>
      </c>
    </row>
    <row r="237" spans="1:6" ht="15">
      <c r="A237" s="259" t="s">
        <v>191</v>
      </c>
      <c r="B237" s="39" t="s">
        <v>47</v>
      </c>
      <c r="C237" s="63">
        <v>22</v>
      </c>
      <c r="D237" s="257">
        <v>138</v>
      </c>
      <c r="E237" s="341">
        <v>22</v>
      </c>
      <c r="F237" s="53">
        <v>138</v>
      </c>
    </row>
    <row r="238" spans="1:6" ht="15">
      <c r="A238" s="259" t="s">
        <v>192</v>
      </c>
      <c r="B238" s="39" t="s">
        <v>45</v>
      </c>
      <c r="C238" s="63">
        <v>123</v>
      </c>
      <c r="D238" s="257">
        <v>95.1</v>
      </c>
      <c r="E238" s="341">
        <v>47</v>
      </c>
      <c r="F238" s="53">
        <v>166.7</v>
      </c>
    </row>
    <row r="239" spans="1:6" ht="15">
      <c r="A239" s="259"/>
      <c r="B239" s="39" t="s">
        <v>46</v>
      </c>
      <c r="C239" s="63">
        <v>91</v>
      </c>
      <c r="D239" s="257">
        <v>74.3</v>
      </c>
      <c r="E239" s="341">
        <v>15</v>
      </c>
      <c r="F239" s="53">
        <v>193.8</v>
      </c>
    </row>
    <row r="240" spans="1:6" ht="15">
      <c r="A240" s="259"/>
      <c r="B240" s="39" t="s">
        <v>47</v>
      </c>
      <c r="C240" s="63">
        <v>32</v>
      </c>
      <c r="D240" s="257">
        <v>154.1</v>
      </c>
      <c r="E240" s="341">
        <v>32</v>
      </c>
      <c r="F240" s="53">
        <v>154.1</v>
      </c>
    </row>
    <row r="241" spans="1:6" ht="15">
      <c r="A241" s="259" t="s">
        <v>193</v>
      </c>
      <c r="B241" s="39" t="s">
        <v>47</v>
      </c>
      <c r="C241" s="63">
        <v>24</v>
      </c>
      <c r="D241" s="257">
        <v>127</v>
      </c>
      <c r="E241" s="341">
        <v>24</v>
      </c>
      <c r="F241" s="53">
        <v>127</v>
      </c>
    </row>
    <row r="242" spans="1:6" ht="15">
      <c r="A242" s="259" t="s">
        <v>194</v>
      </c>
      <c r="B242" s="39" t="s">
        <v>47</v>
      </c>
      <c r="C242" s="63">
        <v>33</v>
      </c>
      <c r="D242" s="257">
        <v>147.2</v>
      </c>
      <c r="E242" s="341">
        <v>33</v>
      </c>
      <c r="F242" s="53">
        <v>147.2</v>
      </c>
    </row>
    <row r="243" spans="1:6" ht="15">
      <c r="A243" s="259" t="s">
        <v>195</v>
      </c>
      <c r="B243" s="39" t="s">
        <v>47</v>
      </c>
      <c r="C243" s="63">
        <v>21</v>
      </c>
      <c r="D243" s="257">
        <v>119.9</v>
      </c>
      <c r="E243" s="341">
        <v>21</v>
      </c>
      <c r="F243" s="53">
        <v>119.9</v>
      </c>
    </row>
    <row r="244" spans="1:6" ht="21" customHeight="1">
      <c r="A244" s="261" t="s">
        <v>196</v>
      </c>
      <c r="B244" s="39" t="s">
        <v>45</v>
      </c>
      <c r="C244" s="63">
        <v>237</v>
      </c>
      <c r="D244" s="257">
        <v>129.7</v>
      </c>
      <c r="E244" s="341">
        <v>179</v>
      </c>
      <c r="F244" s="53">
        <v>154</v>
      </c>
    </row>
    <row r="245" spans="1:6" ht="15">
      <c r="A245" s="259"/>
      <c r="B245" s="39" t="s">
        <v>46</v>
      </c>
      <c r="C245" s="63">
        <v>127</v>
      </c>
      <c r="D245" s="257">
        <v>109.2</v>
      </c>
      <c r="E245" s="341">
        <v>69</v>
      </c>
      <c r="F245" s="53">
        <v>155</v>
      </c>
    </row>
    <row r="246" spans="1:6" ht="15">
      <c r="A246" s="259"/>
      <c r="B246" s="39" t="s">
        <v>47</v>
      </c>
      <c r="C246" s="63">
        <v>110</v>
      </c>
      <c r="D246" s="257">
        <v>153.4</v>
      </c>
      <c r="E246" s="341">
        <v>110</v>
      </c>
      <c r="F246" s="53">
        <v>153.4</v>
      </c>
    </row>
    <row r="247" spans="1:6" ht="15">
      <c r="A247" s="259" t="s">
        <v>197</v>
      </c>
      <c r="B247" s="39" t="s">
        <v>46</v>
      </c>
      <c r="C247" s="63">
        <v>125</v>
      </c>
      <c r="D247" s="257">
        <v>108.9</v>
      </c>
      <c r="E247" s="341">
        <v>67</v>
      </c>
      <c r="F247" s="53">
        <v>155.7</v>
      </c>
    </row>
    <row r="248" spans="1:6" ht="15">
      <c r="A248" s="259" t="s">
        <v>198</v>
      </c>
      <c r="B248" s="39" t="s">
        <v>47</v>
      </c>
      <c r="C248" s="63">
        <v>62</v>
      </c>
      <c r="D248" s="257">
        <v>158.8</v>
      </c>
      <c r="E248" s="341">
        <v>62</v>
      </c>
      <c r="F248" s="53">
        <v>158.8</v>
      </c>
    </row>
    <row r="249" spans="1:6" ht="15">
      <c r="A249" s="259" t="s">
        <v>199</v>
      </c>
      <c r="B249" s="39" t="s">
        <v>45</v>
      </c>
      <c r="C249" s="63">
        <v>25</v>
      </c>
      <c r="D249" s="257">
        <v>159.6</v>
      </c>
      <c r="E249" s="341">
        <v>25</v>
      </c>
      <c r="F249" s="53">
        <v>159.6</v>
      </c>
    </row>
    <row r="250" spans="1:6" ht="15">
      <c r="A250" s="259"/>
      <c r="B250" s="39" t="s">
        <v>46</v>
      </c>
      <c r="C250" s="63">
        <v>2</v>
      </c>
      <c r="D250" s="257">
        <v>129.5</v>
      </c>
      <c r="E250" s="341">
        <v>2</v>
      </c>
      <c r="F250" s="53">
        <v>129.5</v>
      </c>
    </row>
    <row r="251" spans="1:6" ht="15">
      <c r="A251" s="259"/>
      <c r="B251" s="39" t="s">
        <v>47</v>
      </c>
      <c r="C251" s="63">
        <v>23</v>
      </c>
      <c r="D251" s="257">
        <v>162.2</v>
      </c>
      <c r="E251" s="341">
        <v>23</v>
      </c>
      <c r="F251" s="53">
        <v>162.2</v>
      </c>
    </row>
    <row r="252" spans="1:6" ht="15">
      <c r="A252" s="259" t="s">
        <v>200</v>
      </c>
      <c r="B252" s="39" t="s">
        <v>47</v>
      </c>
      <c r="C252" s="63">
        <v>3</v>
      </c>
      <c r="D252" s="257">
        <v>124.7</v>
      </c>
      <c r="E252" s="341">
        <v>3</v>
      </c>
      <c r="F252" s="53">
        <v>124.7</v>
      </c>
    </row>
    <row r="253" spans="1:6" ht="15">
      <c r="A253" s="259" t="s">
        <v>201</v>
      </c>
      <c r="B253" s="39" t="s">
        <v>47</v>
      </c>
      <c r="C253" s="63">
        <v>22</v>
      </c>
      <c r="D253" s="257">
        <v>133.2</v>
      </c>
      <c r="E253" s="341">
        <v>22</v>
      </c>
      <c r="F253" s="53">
        <v>133.2</v>
      </c>
    </row>
    <row r="254" spans="1:6" ht="15">
      <c r="A254" s="260" t="s">
        <v>564</v>
      </c>
      <c r="B254" s="39"/>
      <c r="C254" s="63"/>
      <c r="D254" s="257"/>
      <c r="E254" s="341"/>
      <c r="F254" s="53"/>
    </row>
    <row r="255" spans="1:6" ht="15" customHeight="1">
      <c r="A255" s="261" t="s">
        <v>303</v>
      </c>
      <c r="B255" s="39" t="s">
        <v>46</v>
      </c>
      <c r="C255" s="63">
        <v>2298</v>
      </c>
      <c r="D255" s="257">
        <v>63.2</v>
      </c>
      <c r="E255" s="341">
        <v>496</v>
      </c>
      <c r="F255" s="53">
        <v>84.9</v>
      </c>
    </row>
    <row r="256" spans="1:6" ht="21" customHeight="1">
      <c r="A256" s="263" t="s">
        <v>202</v>
      </c>
      <c r="B256" s="57" t="s">
        <v>45</v>
      </c>
      <c r="C256" s="99">
        <v>1186</v>
      </c>
      <c r="D256" s="256">
        <v>115</v>
      </c>
      <c r="E256" s="340">
        <v>868</v>
      </c>
      <c r="F256" s="54">
        <v>137.6</v>
      </c>
    </row>
    <row r="257" spans="1:6" ht="15">
      <c r="A257" s="262"/>
      <c r="B257" s="39" t="s">
        <v>46</v>
      </c>
      <c r="C257" s="63">
        <v>563</v>
      </c>
      <c r="D257" s="257">
        <v>87.9</v>
      </c>
      <c r="E257" s="341">
        <v>245</v>
      </c>
      <c r="F257" s="53">
        <v>132.5</v>
      </c>
    </row>
    <row r="258" spans="1:6" ht="15">
      <c r="A258" s="262"/>
      <c r="B258" s="39" t="s">
        <v>47</v>
      </c>
      <c r="C258" s="63">
        <v>623</v>
      </c>
      <c r="D258" s="257">
        <v>139.6</v>
      </c>
      <c r="E258" s="341">
        <v>623</v>
      </c>
      <c r="F258" s="53">
        <v>139.6</v>
      </c>
    </row>
    <row r="259" spans="1:6" ht="21" customHeight="1">
      <c r="A259" s="261" t="s">
        <v>203</v>
      </c>
      <c r="B259" s="39" t="s">
        <v>45</v>
      </c>
      <c r="C259" s="63">
        <v>50</v>
      </c>
      <c r="D259" s="257">
        <v>137.5</v>
      </c>
      <c r="E259" s="341">
        <v>50</v>
      </c>
      <c r="F259" s="53">
        <v>137.5</v>
      </c>
    </row>
    <row r="260" spans="1:6" ht="15">
      <c r="A260" s="259"/>
      <c r="B260" s="39" t="s">
        <v>46</v>
      </c>
      <c r="C260" s="63">
        <v>16</v>
      </c>
      <c r="D260" s="257">
        <v>167.4</v>
      </c>
      <c r="E260" s="341">
        <v>16</v>
      </c>
      <c r="F260" s="53">
        <v>167.4</v>
      </c>
    </row>
    <row r="261" spans="1:6" ht="15">
      <c r="A261" s="259"/>
      <c r="B261" s="39" t="s">
        <v>47</v>
      </c>
      <c r="C261" s="63">
        <v>34</v>
      </c>
      <c r="D261" s="257">
        <v>123.4</v>
      </c>
      <c r="E261" s="341">
        <v>34</v>
      </c>
      <c r="F261" s="53">
        <v>123.4</v>
      </c>
    </row>
    <row r="262" spans="1:6" ht="15">
      <c r="A262" s="259" t="s">
        <v>204</v>
      </c>
      <c r="B262" s="39" t="s">
        <v>47</v>
      </c>
      <c r="C262" s="63">
        <v>2</v>
      </c>
      <c r="D262" s="257">
        <v>129</v>
      </c>
      <c r="E262" s="341">
        <v>2</v>
      </c>
      <c r="F262" s="53">
        <v>129</v>
      </c>
    </row>
    <row r="263" spans="1:6" ht="15">
      <c r="A263" s="259" t="s">
        <v>453</v>
      </c>
      <c r="B263" s="39" t="s">
        <v>47</v>
      </c>
      <c r="C263" s="63">
        <v>2</v>
      </c>
      <c r="D263" s="257">
        <v>104</v>
      </c>
      <c r="E263" s="341">
        <v>2</v>
      </c>
      <c r="F263" s="53">
        <v>104</v>
      </c>
    </row>
    <row r="264" spans="1:6" ht="15">
      <c r="A264" s="259" t="s">
        <v>205</v>
      </c>
      <c r="B264" s="39" t="s">
        <v>47</v>
      </c>
      <c r="C264" s="63">
        <v>9</v>
      </c>
      <c r="D264" s="257">
        <v>120.2</v>
      </c>
      <c r="E264" s="341">
        <v>9</v>
      </c>
      <c r="F264" s="53">
        <v>120.2</v>
      </c>
    </row>
    <row r="265" spans="1:6" ht="15">
      <c r="A265" s="259" t="s">
        <v>206</v>
      </c>
      <c r="B265" s="39" t="s">
        <v>47</v>
      </c>
      <c r="C265" s="63">
        <v>1</v>
      </c>
      <c r="D265" s="257">
        <v>120</v>
      </c>
      <c r="E265" s="341">
        <v>1</v>
      </c>
      <c r="F265" s="53">
        <v>120</v>
      </c>
    </row>
    <row r="266" spans="1:6" ht="15">
      <c r="A266" s="259" t="s">
        <v>207</v>
      </c>
      <c r="B266" s="39" t="s">
        <v>45</v>
      </c>
      <c r="C266" s="63">
        <v>19</v>
      </c>
      <c r="D266" s="257">
        <v>144.5</v>
      </c>
      <c r="E266" s="341">
        <v>19</v>
      </c>
      <c r="F266" s="53">
        <v>144.5</v>
      </c>
    </row>
    <row r="267" spans="1:6" ht="15">
      <c r="A267" s="259"/>
      <c r="B267" s="39" t="s">
        <v>46</v>
      </c>
      <c r="C267" s="63">
        <v>10</v>
      </c>
      <c r="D267" s="257">
        <v>156.9</v>
      </c>
      <c r="E267" s="341">
        <v>10</v>
      </c>
      <c r="F267" s="53">
        <v>156.9</v>
      </c>
    </row>
    <row r="268" spans="1:6" ht="15">
      <c r="A268" s="259"/>
      <c r="B268" s="39" t="s">
        <v>47</v>
      </c>
      <c r="C268" s="63">
        <v>9</v>
      </c>
      <c r="D268" s="257">
        <v>130.8</v>
      </c>
      <c r="E268" s="341">
        <v>9</v>
      </c>
      <c r="F268" s="53">
        <v>130.8</v>
      </c>
    </row>
    <row r="269" spans="1:6" ht="15">
      <c r="A269" s="259" t="s">
        <v>208</v>
      </c>
      <c r="B269" s="39" t="s">
        <v>45</v>
      </c>
      <c r="C269" s="63">
        <v>13</v>
      </c>
      <c r="D269" s="257">
        <v>157</v>
      </c>
      <c r="E269" s="341">
        <v>13</v>
      </c>
      <c r="F269" s="53">
        <v>157</v>
      </c>
    </row>
    <row r="270" spans="1:6" ht="15">
      <c r="A270" s="259"/>
      <c r="B270" s="39" t="s">
        <v>46</v>
      </c>
      <c r="C270" s="63">
        <v>6</v>
      </c>
      <c r="D270" s="257">
        <v>185</v>
      </c>
      <c r="E270" s="341">
        <v>6</v>
      </c>
      <c r="F270" s="53">
        <v>185</v>
      </c>
    </row>
    <row r="271" spans="1:6" ht="15">
      <c r="A271" s="259"/>
      <c r="B271" s="39" t="s">
        <v>47</v>
      </c>
      <c r="C271" s="63">
        <v>7</v>
      </c>
      <c r="D271" s="257">
        <v>133</v>
      </c>
      <c r="E271" s="341">
        <v>7</v>
      </c>
      <c r="F271" s="53">
        <v>133</v>
      </c>
    </row>
    <row r="272" spans="1:6" ht="15">
      <c r="A272" s="259" t="s">
        <v>455</v>
      </c>
      <c r="B272" s="39" t="s">
        <v>47</v>
      </c>
      <c r="C272" s="63">
        <v>4</v>
      </c>
      <c r="D272" s="257">
        <v>104.8</v>
      </c>
      <c r="E272" s="341">
        <v>4</v>
      </c>
      <c r="F272" s="53">
        <v>104.8</v>
      </c>
    </row>
    <row r="273" spans="1:6" ht="21" customHeight="1">
      <c r="A273" s="261" t="s">
        <v>209</v>
      </c>
      <c r="B273" s="39" t="s">
        <v>45</v>
      </c>
      <c r="C273" s="63">
        <v>215</v>
      </c>
      <c r="D273" s="257">
        <v>106.5</v>
      </c>
      <c r="E273" s="341">
        <v>160</v>
      </c>
      <c r="F273" s="53">
        <v>124.7</v>
      </c>
    </row>
    <row r="274" spans="1:6" ht="15">
      <c r="A274" s="259"/>
      <c r="B274" s="39" t="s">
        <v>46</v>
      </c>
      <c r="C274" s="63">
        <v>114</v>
      </c>
      <c r="D274" s="257">
        <v>80.5</v>
      </c>
      <c r="E274" s="341">
        <v>59</v>
      </c>
      <c r="F274" s="53">
        <v>105.6</v>
      </c>
    </row>
    <row r="275" spans="1:6" ht="15">
      <c r="A275" s="259"/>
      <c r="B275" s="39" t="s">
        <v>47</v>
      </c>
      <c r="C275" s="63">
        <v>101</v>
      </c>
      <c r="D275" s="257">
        <v>135.9</v>
      </c>
      <c r="E275" s="341">
        <v>101</v>
      </c>
      <c r="F275" s="53">
        <v>135.9</v>
      </c>
    </row>
    <row r="276" spans="1:6" ht="15">
      <c r="A276" s="259" t="s">
        <v>210</v>
      </c>
      <c r="B276" s="39" t="s">
        <v>46</v>
      </c>
      <c r="C276" s="63">
        <v>108</v>
      </c>
      <c r="D276" s="257">
        <v>77.9</v>
      </c>
      <c r="E276" s="341">
        <v>53</v>
      </c>
      <c r="F276" s="53">
        <v>103.2</v>
      </c>
    </row>
    <row r="277" spans="1:6" ht="15">
      <c r="A277" s="259" t="s">
        <v>211</v>
      </c>
      <c r="B277" s="39" t="s">
        <v>45</v>
      </c>
      <c r="C277" s="63">
        <v>12</v>
      </c>
      <c r="D277" s="257">
        <v>136</v>
      </c>
      <c r="E277" s="341">
        <v>12</v>
      </c>
      <c r="F277" s="53">
        <v>136</v>
      </c>
    </row>
    <row r="278" spans="1:6" ht="15">
      <c r="A278" s="259"/>
      <c r="B278" s="39" t="s">
        <v>46</v>
      </c>
      <c r="C278" s="63">
        <v>1</v>
      </c>
      <c r="D278" s="257">
        <v>110</v>
      </c>
      <c r="E278" s="341">
        <v>1</v>
      </c>
      <c r="F278" s="53">
        <v>110</v>
      </c>
    </row>
    <row r="279" spans="1:6" ht="15">
      <c r="A279" s="259"/>
      <c r="B279" s="39" t="s">
        <v>47</v>
      </c>
      <c r="C279" s="63">
        <v>11</v>
      </c>
      <c r="D279" s="257">
        <v>138.4</v>
      </c>
      <c r="E279" s="341">
        <v>11</v>
      </c>
      <c r="F279" s="53">
        <v>138.4</v>
      </c>
    </row>
    <row r="280" spans="1:6" ht="15">
      <c r="A280" s="259" t="s">
        <v>212</v>
      </c>
      <c r="B280" s="39" t="s">
        <v>47</v>
      </c>
      <c r="C280" s="63">
        <v>13</v>
      </c>
      <c r="D280" s="257">
        <v>153.5</v>
      </c>
      <c r="E280" s="341">
        <v>13</v>
      </c>
      <c r="F280" s="53">
        <v>153.5</v>
      </c>
    </row>
    <row r="281" spans="1:6" ht="15">
      <c r="A281" s="259" t="s">
        <v>213</v>
      </c>
      <c r="B281" s="39" t="s">
        <v>47</v>
      </c>
      <c r="C281" s="63">
        <v>11</v>
      </c>
      <c r="D281" s="257">
        <v>132.3</v>
      </c>
      <c r="E281" s="341">
        <v>11</v>
      </c>
      <c r="F281" s="53">
        <v>132.3</v>
      </c>
    </row>
    <row r="282" spans="1:6" ht="15">
      <c r="A282" s="259" t="s">
        <v>210</v>
      </c>
      <c r="B282" s="39" t="s">
        <v>47</v>
      </c>
      <c r="C282" s="63">
        <v>11</v>
      </c>
      <c r="D282" s="257">
        <v>138.8</v>
      </c>
      <c r="E282" s="341">
        <v>11</v>
      </c>
      <c r="F282" s="53">
        <v>138.8</v>
      </c>
    </row>
    <row r="283" spans="1:6" ht="15">
      <c r="A283" s="259" t="s">
        <v>214</v>
      </c>
      <c r="B283" s="39" t="s">
        <v>47</v>
      </c>
      <c r="C283" s="63">
        <v>8</v>
      </c>
      <c r="D283" s="257">
        <v>144.6</v>
      </c>
      <c r="E283" s="341">
        <v>8</v>
      </c>
      <c r="F283" s="53">
        <v>144.6</v>
      </c>
    </row>
    <row r="284" spans="1:6" ht="15">
      <c r="A284" s="259" t="s">
        <v>215</v>
      </c>
      <c r="B284" s="39" t="s">
        <v>47</v>
      </c>
      <c r="C284" s="63">
        <v>7</v>
      </c>
      <c r="D284" s="257">
        <v>124.4</v>
      </c>
      <c r="E284" s="341">
        <v>7</v>
      </c>
      <c r="F284" s="53">
        <v>124.4</v>
      </c>
    </row>
    <row r="285" spans="1:6" ht="15">
      <c r="A285" s="259" t="s">
        <v>216</v>
      </c>
      <c r="B285" s="39" t="s">
        <v>45</v>
      </c>
      <c r="C285" s="63">
        <v>22</v>
      </c>
      <c r="D285" s="257">
        <v>124</v>
      </c>
      <c r="E285" s="341">
        <v>22</v>
      </c>
      <c r="F285" s="53">
        <v>124</v>
      </c>
    </row>
    <row r="286" spans="1:6" ht="15">
      <c r="A286" s="259"/>
      <c r="B286" s="39" t="s">
        <v>46</v>
      </c>
      <c r="C286" s="63">
        <v>5</v>
      </c>
      <c r="D286" s="257">
        <v>129.8</v>
      </c>
      <c r="E286" s="341">
        <v>5</v>
      </c>
      <c r="F286" s="53">
        <v>129.8</v>
      </c>
    </row>
    <row r="287" spans="1:6" ht="15">
      <c r="A287" s="259"/>
      <c r="B287" s="39" t="s">
        <v>47</v>
      </c>
      <c r="C287" s="63">
        <v>17</v>
      </c>
      <c r="D287" s="257">
        <v>122.2</v>
      </c>
      <c r="E287" s="341">
        <v>17</v>
      </c>
      <c r="F287" s="53">
        <v>122.2</v>
      </c>
    </row>
    <row r="288" spans="1:6" ht="15">
      <c r="A288" s="259" t="s">
        <v>217</v>
      </c>
      <c r="B288" s="39" t="s">
        <v>47</v>
      </c>
      <c r="C288" s="63">
        <v>14</v>
      </c>
      <c r="D288" s="257">
        <v>136.1</v>
      </c>
      <c r="E288" s="341">
        <v>14</v>
      </c>
      <c r="F288" s="53">
        <v>136.1</v>
      </c>
    </row>
    <row r="289" spans="1:6" ht="15">
      <c r="A289" s="259" t="s">
        <v>218</v>
      </c>
      <c r="B289" s="39" t="s">
        <v>47</v>
      </c>
      <c r="C289" s="63">
        <v>9</v>
      </c>
      <c r="D289" s="257">
        <v>134.4</v>
      </c>
      <c r="E289" s="341">
        <v>9</v>
      </c>
      <c r="F289" s="53">
        <v>134.4</v>
      </c>
    </row>
    <row r="290" spans="1:6" ht="21" customHeight="1">
      <c r="A290" s="261" t="s">
        <v>219</v>
      </c>
      <c r="B290" s="39" t="s">
        <v>45</v>
      </c>
      <c r="C290" s="63">
        <v>344</v>
      </c>
      <c r="D290" s="257">
        <v>127.7</v>
      </c>
      <c r="E290" s="341">
        <v>297</v>
      </c>
      <c r="F290" s="53">
        <v>139</v>
      </c>
    </row>
    <row r="291" spans="1:6" ht="15">
      <c r="A291" s="259"/>
      <c r="B291" s="39" t="s">
        <v>46</v>
      </c>
      <c r="C291" s="63">
        <v>114</v>
      </c>
      <c r="D291" s="257">
        <v>96.4</v>
      </c>
      <c r="E291" s="341">
        <v>67</v>
      </c>
      <c r="F291" s="53">
        <v>124.2</v>
      </c>
    </row>
    <row r="292" spans="1:6" ht="15">
      <c r="A292" s="259"/>
      <c r="B292" s="39" t="s">
        <v>47</v>
      </c>
      <c r="C292" s="63">
        <v>230</v>
      </c>
      <c r="D292" s="257">
        <v>143.3</v>
      </c>
      <c r="E292" s="341">
        <v>230</v>
      </c>
      <c r="F292" s="53">
        <v>143.3</v>
      </c>
    </row>
    <row r="293" spans="1:6" ht="15">
      <c r="A293" s="259" t="s">
        <v>220</v>
      </c>
      <c r="B293" s="39" t="s">
        <v>46</v>
      </c>
      <c r="C293" s="63">
        <v>109</v>
      </c>
      <c r="D293" s="257">
        <v>94.2</v>
      </c>
      <c r="E293" s="341">
        <v>62</v>
      </c>
      <c r="F293" s="53">
        <v>122.6</v>
      </c>
    </row>
    <row r="294" spans="1:6" ht="15">
      <c r="A294" s="259" t="s">
        <v>221</v>
      </c>
      <c r="B294" s="39" t="s">
        <v>46</v>
      </c>
      <c r="C294" s="63">
        <v>5</v>
      </c>
      <c r="D294" s="257">
        <v>144.6</v>
      </c>
      <c r="E294" s="341">
        <v>5</v>
      </c>
      <c r="F294" s="53">
        <v>144.6</v>
      </c>
    </row>
    <row r="295" spans="1:6" ht="15">
      <c r="A295" s="259" t="s">
        <v>144</v>
      </c>
      <c r="B295" s="39" t="s">
        <v>47</v>
      </c>
      <c r="C295" s="63">
        <v>13</v>
      </c>
      <c r="D295" s="257">
        <v>135.9</v>
      </c>
      <c r="E295" s="341">
        <v>13</v>
      </c>
      <c r="F295" s="53">
        <v>135.9</v>
      </c>
    </row>
    <row r="296" spans="1:6" ht="15">
      <c r="A296" s="259" t="s">
        <v>222</v>
      </c>
      <c r="B296" s="39" t="s">
        <v>47</v>
      </c>
      <c r="C296" s="63">
        <v>30</v>
      </c>
      <c r="D296" s="257">
        <v>139.3</v>
      </c>
      <c r="E296" s="341">
        <v>30</v>
      </c>
      <c r="F296" s="53">
        <v>139.3</v>
      </c>
    </row>
    <row r="297" spans="1:6" ht="15">
      <c r="A297" s="259" t="s">
        <v>220</v>
      </c>
      <c r="B297" s="39" t="s">
        <v>47</v>
      </c>
      <c r="C297" s="63">
        <v>86</v>
      </c>
      <c r="D297" s="257">
        <v>139.3</v>
      </c>
      <c r="E297" s="341">
        <v>86</v>
      </c>
      <c r="F297" s="53">
        <v>139.3</v>
      </c>
    </row>
    <row r="298" spans="1:6" ht="15">
      <c r="A298" s="259" t="s">
        <v>223</v>
      </c>
      <c r="B298" s="39" t="s">
        <v>47</v>
      </c>
      <c r="C298" s="63">
        <v>9</v>
      </c>
      <c r="D298" s="257">
        <v>148.9</v>
      </c>
      <c r="E298" s="341">
        <v>9</v>
      </c>
      <c r="F298" s="53">
        <v>148.9</v>
      </c>
    </row>
    <row r="299" spans="1:6" ht="15">
      <c r="A299" s="259" t="s">
        <v>224</v>
      </c>
      <c r="B299" s="39" t="s">
        <v>47</v>
      </c>
      <c r="C299" s="63">
        <v>19</v>
      </c>
      <c r="D299" s="257">
        <v>158.5</v>
      </c>
      <c r="E299" s="341">
        <v>19</v>
      </c>
      <c r="F299" s="53">
        <v>158.5</v>
      </c>
    </row>
    <row r="300" spans="1:6" ht="15">
      <c r="A300" s="259" t="s">
        <v>221</v>
      </c>
      <c r="B300" s="39" t="s">
        <v>47</v>
      </c>
      <c r="C300" s="63">
        <v>17</v>
      </c>
      <c r="D300" s="257">
        <v>143.4</v>
      </c>
      <c r="E300" s="341">
        <v>17</v>
      </c>
      <c r="F300" s="53">
        <v>143.4</v>
      </c>
    </row>
    <row r="301" spans="1:6" ht="15">
      <c r="A301" s="259" t="s">
        <v>225</v>
      </c>
      <c r="B301" s="39" t="s">
        <v>47</v>
      </c>
      <c r="C301" s="63">
        <v>26</v>
      </c>
      <c r="D301" s="257">
        <v>161.9</v>
      </c>
      <c r="E301" s="341">
        <v>26</v>
      </c>
      <c r="F301" s="53">
        <v>161.9</v>
      </c>
    </row>
    <row r="302" spans="1:6" ht="15">
      <c r="A302" s="259" t="s">
        <v>226</v>
      </c>
      <c r="B302" s="39" t="s">
        <v>47</v>
      </c>
      <c r="C302" s="63">
        <v>22</v>
      </c>
      <c r="D302" s="257">
        <v>133</v>
      </c>
      <c r="E302" s="341">
        <v>22</v>
      </c>
      <c r="F302" s="53">
        <v>133</v>
      </c>
    </row>
    <row r="303" spans="1:6" ht="15">
      <c r="A303" s="259" t="s">
        <v>227</v>
      </c>
      <c r="B303" s="39" t="s">
        <v>47</v>
      </c>
      <c r="C303" s="63">
        <v>8</v>
      </c>
      <c r="D303" s="257">
        <v>137.1</v>
      </c>
      <c r="E303" s="341">
        <v>8</v>
      </c>
      <c r="F303" s="53">
        <v>137.1</v>
      </c>
    </row>
    <row r="304" spans="1:6" ht="21" customHeight="1">
      <c r="A304" s="261" t="s">
        <v>228</v>
      </c>
      <c r="B304" s="39" t="s">
        <v>45</v>
      </c>
      <c r="C304" s="63">
        <v>104</v>
      </c>
      <c r="D304" s="257">
        <v>131.2</v>
      </c>
      <c r="E304" s="341">
        <v>104</v>
      </c>
      <c r="F304" s="53">
        <v>131.2</v>
      </c>
    </row>
    <row r="305" spans="1:6" ht="15">
      <c r="A305" s="259"/>
      <c r="B305" s="39" t="s">
        <v>46</v>
      </c>
      <c r="C305" s="63">
        <v>21</v>
      </c>
      <c r="D305" s="257">
        <v>139.8</v>
      </c>
      <c r="E305" s="341">
        <v>21</v>
      </c>
      <c r="F305" s="53">
        <v>139.8</v>
      </c>
    </row>
    <row r="306" spans="1:6" ht="15">
      <c r="A306" s="259"/>
      <c r="B306" s="39" t="s">
        <v>47</v>
      </c>
      <c r="C306" s="63">
        <v>83</v>
      </c>
      <c r="D306" s="257">
        <v>129</v>
      </c>
      <c r="E306" s="341">
        <v>83</v>
      </c>
      <c r="F306" s="53">
        <v>129</v>
      </c>
    </row>
    <row r="307" spans="1:6" ht="15">
      <c r="A307" s="259" t="s">
        <v>229</v>
      </c>
      <c r="B307" s="39" t="s">
        <v>47</v>
      </c>
      <c r="C307" s="63">
        <v>12</v>
      </c>
      <c r="D307" s="257">
        <v>126.8</v>
      </c>
      <c r="E307" s="341">
        <v>12</v>
      </c>
      <c r="F307" s="53">
        <v>126.8</v>
      </c>
    </row>
    <row r="308" spans="1:6" ht="15">
      <c r="A308" s="259" t="s">
        <v>230</v>
      </c>
      <c r="B308" s="39" t="s">
        <v>47</v>
      </c>
      <c r="C308" s="63">
        <v>6</v>
      </c>
      <c r="D308" s="257">
        <v>172.2</v>
      </c>
      <c r="E308" s="341">
        <v>6</v>
      </c>
      <c r="F308" s="53">
        <v>172.2</v>
      </c>
    </row>
    <row r="309" spans="1:6" ht="15">
      <c r="A309" s="259" t="s">
        <v>231</v>
      </c>
      <c r="B309" s="39" t="s">
        <v>47</v>
      </c>
      <c r="C309" s="63">
        <v>20</v>
      </c>
      <c r="D309" s="257">
        <v>115.3</v>
      </c>
      <c r="E309" s="341">
        <v>20</v>
      </c>
      <c r="F309" s="53">
        <v>115.3</v>
      </c>
    </row>
    <row r="310" spans="1:6" ht="15">
      <c r="A310" s="259" t="s">
        <v>232</v>
      </c>
      <c r="B310" s="39" t="s">
        <v>47</v>
      </c>
      <c r="C310" s="63">
        <v>8</v>
      </c>
      <c r="D310" s="257">
        <v>153.3</v>
      </c>
      <c r="E310" s="341">
        <v>8</v>
      </c>
      <c r="F310" s="53">
        <v>153.3</v>
      </c>
    </row>
    <row r="311" spans="1:6" ht="15">
      <c r="A311" s="259" t="s">
        <v>233</v>
      </c>
      <c r="B311" s="39" t="s">
        <v>45</v>
      </c>
      <c r="C311" s="63">
        <v>32</v>
      </c>
      <c r="D311" s="257">
        <v>133.2</v>
      </c>
      <c r="E311" s="341">
        <v>32</v>
      </c>
      <c r="F311" s="53">
        <v>133.2</v>
      </c>
    </row>
    <row r="312" spans="1:6" ht="15">
      <c r="A312" s="259"/>
      <c r="B312" s="39" t="s">
        <v>46</v>
      </c>
      <c r="C312" s="63">
        <v>13</v>
      </c>
      <c r="D312" s="257">
        <v>145.1</v>
      </c>
      <c r="E312" s="341">
        <v>13</v>
      </c>
      <c r="F312" s="53">
        <v>145.1</v>
      </c>
    </row>
    <row r="313" spans="1:6" ht="15">
      <c r="A313" s="259"/>
      <c r="B313" s="39" t="s">
        <v>47</v>
      </c>
      <c r="C313" s="63">
        <v>19</v>
      </c>
      <c r="D313" s="257">
        <v>125</v>
      </c>
      <c r="E313" s="341">
        <v>19</v>
      </c>
      <c r="F313" s="53">
        <v>125</v>
      </c>
    </row>
    <row r="314" spans="1:6" ht="15">
      <c r="A314" s="259" t="s">
        <v>234</v>
      </c>
      <c r="B314" s="39" t="s">
        <v>45</v>
      </c>
      <c r="C314" s="63">
        <v>21</v>
      </c>
      <c r="D314" s="257">
        <v>123.3</v>
      </c>
      <c r="E314" s="341">
        <v>21</v>
      </c>
      <c r="F314" s="53">
        <v>123.3</v>
      </c>
    </row>
    <row r="315" spans="1:6" ht="15">
      <c r="A315" s="259"/>
      <c r="B315" s="39" t="s">
        <v>46</v>
      </c>
      <c r="C315" s="63">
        <v>8</v>
      </c>
      <c r="D315" s="257">
        <v>131.3</v>
      </c>
      <c r="E315" s="341">
        <v>8</v>
      </c>
      <c r="F315" s="53">
        <v>131.3</v>
      </c>
    </row>
    <row r="316" spans="1:6" ht="15">
      <c r="A316" s="259"/>
      <c r="B316" s="39" t="s">
        <v>47</v>
      </c>
      <c r="C316" s="63">
        <v>13</v>
      </c>
      <c r="D316" s="257">
        <v>118.4</v>
      </c>
      <c r="E316" s="341">
        <v>13</v>
      </c>
      <c r="F316" s="53">
        <v>118.4</v>
      </c>
    </row>
    <row r="317" spans="1:6" ht="15">
      <c r="A317" s="259" t="s">
        <v>235</v>
      </c>
      <c r="B317" s="39" t="s">
        <v>47</v>
      </c>
      <c r="C317" s="63">
        <v>5</v>
      </c>
      <c r="D317" s="257">
        <v>141</v>
      </c>
      <c r="E317" s="341">
        <v>5</v>
      </c>
      <c r="F317" s="53">
        <v>141</v>
      </c>
    </row>
    <row r="318" spans="1:6" ht="21" customHeight="1">
      <c r="A318" s="261" t="s">
        <v>236</v>
      </c>
      <c r="B318" s="39" t="s">
        <v>45</v>
      </c>
      <c r="C318" s="63">
        <v>399</v>
      </c>
      <c r="D318" s="257">
        <v>95.7</v>
      </c>
      <c r="E318" s="341">
        <v>183</v>
      </c>
      <c r="F318" s="53">
        <v>146.3</v>
      </c>
    </row>
    <row r="319" spans="1:6" ht="15">
      <c r="A319" s="259"/>
      <c r="B319" s="39" t="s">
        <v>46</v>
      </c>
      <c r="C319" s="63">
        <v>268</v>
      </c>
      <c r="D319" s="257">
        <v>70.4</v>
      </c>
      <c r="E319" s="341">
        <v>52</v>
      </c>
      <c r="F319" s="53">
        <v>143.9</v>
      </c>
    </row>
    <row r="320" spans="1:6" ht="15">
      <c r="A320" s="259"/>
      <c r="B320" s="39" t="s">
        <v>47</v>
      </c>
      <c r="C320" s="63">
        <v>131</v>
      </c>
      <c r="D320" s="257">
        <v>147.3</v>
      </c>
      <c r="E320" s="341">
        <v>131</v>
      </c>
      <c r="F320" s="53">
        <v>147.3</v>
      </c>
    </row>
    <row r="321" spans="1:6" ht="15">
      <c r="A321" s="259" t="s">
        <v>237</v>
      </c>
      <c r="B321" s="39" t="s">
        <v>46</v>
      </c>
      <c r="C321" s="63">
        <v>229</v>
      </c>
      <c r="D321" s="257">
        <v>69.1</v>
      </c>
      <c r="E321" s="341">
        <v>37</v>
      </c>
      <c r="F321" s="53">
        <v>150.9</v>
      </c>
    </row>
    <row r="322" spans="1:6" ht="15">
      <c r="A322" s="259" t="s">
        <v>238</v>
      </c>
      <c r="B322" s="39" t="s">
        <v>47</v>
      </c>
      <c r="C322" s="63">
        <v>8</v>
      </c>
      <c r="D322" s="257">
        <v>145.1</v>
      </c>
      <c r="E322" s="341">
        <v>8</v>
      </c>
      <c r="F322" s="53">
        <v>145.1</v>
      </c>
    </row>
    <row r="323" spans="1:6" ht="15">
      <c r="A323" s="259" t="s">
        <v>239</v>
      </c>
      <c r="B323" s="39" t="s">
        <v>47</v>
      </c>
      <c r="C323" s="63">
        <v>10</v>
      </c>
      <c r="D323" s="257">
        <v>153.8</v>
      </c>
      <c r="E323" s="341">
        <v>10</v>
      </c>
      <c r="F323" s="53">
        <v>153.8</v>
      </c>
    </row>
    <row r="324" spans="1:6" ht="15">
      <c r="A324" s="259" t="s">
        <v>240</v>
      </c>
      <c r="B324" s="39" t="s">
        <v>45</v>
      </c>
      <c r="C324" s="63">
        <v>15</v>
      </c>
      <c r="D324" s="257">
        <v>142.7</v>
      </c>
      <c r="E324" s="341">
        <v>15</v>
      </c>
      <c r="F324" s="53">
        <v>142.7</v>
      </c>
    </row>
    <row r="325" spans="1:6" ht="15">
      <c r="A325" s="259"/>
      <c r="B325" s="39" t="s">
        <v>46</v>
      </c>
      <c r="C325" s="63">
        <v>8</v>
      </c>
      <c r="D325" s="257">
        <v>153.1</v>
      </c>
      <c r="E325" s="341">
        <v>8</v>
      </c>
      <c r="F325" s="53">
        <v>153.1</v>
      </c>
    </row>
    <row r="326" spans="1:6" ht="15">
      <c r="A326" s="259"/>
      <c r="B326" s="39" t="s">
        <v>47</v>
      </c>
      <c r="C326" s="63">
        <v>7</v>
      </c>
      <c r="D326" s="257">
        <v>130.7</v>
      </c>
      <c r="E326" s="341">
        <v>7</v>
      </c>
      <c r="F326" s="53">
        <v>130.7</v>
      </c>
    </row>
    <row r="327" spans="1:6" ht="15">
      <c r="A327" s="259" t="s">
        <v>241</v>
      </c>
      <c r="B327" s="39" t="s">
        <v>47</v>
      </c>
      <c r="C327" s="63">
        <v>14</v>
      </c>
      <c r="D327" s="257">
        <v>181.8</v>
      </c>
      <c r="E327" s="341">
        <v>14</v>
      </c>
      <c r="F327" s="53">
        <v>181.8</v>
      </c>
    </row>
    <row r="328" spans="1:6" ht="15">
      <c r="A328" s="259" t="s">
        <v>242</v>
      </c>
      <c r="B328" s="39" t="s">
        <v>47</v>
      </c>
      <c r="C328" s="63">
        <v>15</v>
      </c>
      <c r="D328" s="257">
        <v>134</v>
      </c>
      <c r="E328" s="341">
        <v>15</v>
      </c>
      <c r="F328" s="53">
        <v>134</v>
      </c>
    </row>
    <row r="329" spans="1:6" ht="15">
      <c r="A329" s="259" t="s">
        <v>243</v>
      </c>
      <c r="B329" s="39" t="s">
        <v>47</v>
      </c>
      <c r="C329" s="63">
        <v>6</v>
      </c>
      <c r="D329" s="257">
        <v>177.7</v>
      </c>
      <c r="E329" s="341">
        <v>6</v>
      </c>
      <c r="F329" s="53">
        <v>177.7</v>
      </c>
    </row>
    <row r="330" spans="1:6" ht="15">
      <c r="A330" s="259" t="s">
        <v>244</v>
      </c>
      <c r="B330" s="39" t="s">
        <v>45</v>
      </c>
      <c r="C330" s="63">
        <v>37</v>
      </c>
      <c r="D330" s="257">
        <v>71.5</v>
      </c>
      <c r="E330" s="341">
        <v>13</v>
      </c>
      <c r="F330" s="53">
        <v>114.8</v>
      </c>
    </row>
    <row r="331" spans="1:6" ht="15">
      <c r="A331" s="259"/>
      <c r="B331" s="39" t="s">
        <v>46</v>
      </c>
      <c r="C331" s="63">
        <v>31</v>
      </c>
      <c r="D331" s="257">
        <v>59</v>
      </c>
      <c r="E331" s="341">
        <v>7</v>
      </c>
      <c r="F331" s="53">
        <v>96.4</v>
      </c>
    </row>
    <row r="332" spans="1:6" ht="15">
      <c r="A332" s="259"/>
      <c r="B332" s="39" t="s">
        <v>47</v>
      </c>
      <c r="C332" s="63">
        <v>6</v>
      </c>
      <c r="D332" s="257">
        <v>136.3</v>
      </c>
      <c r="E332" s="341">
        <v>6</v>
      </c>
      <c r="F332" s="53">
        <v>136.3</v>
      </c>
    </row>
    <row r="333" spans="1:6" ht="15">
      <c r="A333" s="259" t="s">
        <v>237</v>
      </c>
      <c r="B333" s="39" t="s">
        <v>47</v>
      </c>
      <c r="C333" s="63">
        <v>43</v>
      </c>
      <c r="D333" s="257">
        <v>139.2</v>
      </c>
      <c r="E333" s="341">
        <v>43</v>
      </c>
      <c r="F333" s="53">
        <v>139.2</v>
      </c>
    </row>
    <row r="334" spans="1:6" ht="15">
      <c r="A334" s="259" t="s">
        <v>245</v>
      </c>
      <c r="B334" s="39" t="s">
        <v>47</v>
      </c>
      <c r="C334" s="63">
        <v>8</v>
      </c>
      <c r="D334" s="257">
        <v>142.6</v>
      </c>
      <c r="E334" s="341">
        <v>8</v>
      </c>
      <c r="F334" s="53">
        <v>142.6</v>
      </c>
    </row>
    <row r="335" spans="1:6" ht="15">
      <c r="A335" s="259" t="s">
        <v>246</v>
      </c>
      <c r="B335" s="39" t="s">
        <v>47</v>
      </c>
      <c r="C335" s="63">
        <v>14</v>
      </c>
      <c r="D335" s="257">
        <v>150.8</v>
      </c>
      <c r="E335" s="341">
        <v>14</v>
      </c>
      <c r="F335" s="53">
        <v>150.8</v>
      </c>
    </row>
    <row r="336" spans="1:6" ht="21" customHeight="1">
      <c r="A336" s="261" t="s">
        <v>247</v>
      </c>
      <c r="B336" s="39" t="s">
        <v>45</v>
      </c>
      <c r="C336" s="63">
        <v>74</v>
      </c>
      <c r="D336" s="257">
        <v>147.4</v>
      </c>
      <c r="E336" s="341">
        <v>74</v>
      </c>
      <c r="F336" s="53">
        <v>147.4</v>
      </c>
    </row>
    <row r="337" spans="1:6" ht="15">
      <c r="A337" s="259"/>
      <c r="B337" s="39" t="s">
        <v>46</v>
      </c>
      <c r="C337" s="63">
        <v>30</v>
      </c>
      <c r="D337" s="257">
        <v>160.1</v>
      </c>
      <c r="E337" s="341">
        <v>30</v>
      </c>
      <c r="F337" s="53">
        <v>160.1</v>
      </c>
    </row>
    <row r="338" spans="1:6" ht="15">
      <c r="A338" s="259"/>
      <c r="B338" s="39" t="s">
        <v>47</v>
      </c>
      <c r="C338" s="63">
        <v>44</v>
      </c>
      <c r="D338" s="257">
        <v>138.7</v>
      </c>
      <c r="E338" s="341">
        <v>44</v>
      </c>
      <c r="F338" s="53">
        <v>138.7</v>
      </c>
    </row>
    <row r="339" spans="1:6" ht="15">
      <c r="A339" s="259" t="s">
        <v>248</v>
      </c>
      <c r="B339" s="39" t="s">
        <v>46</v>
      </c>
      <c r="C339" s="63">
        <v>13</v>
      </c>
      <c r="D339" s="257">
        <v>156.8</v>
      </c>
      <c r="E339" s="341">
        <v>13</v>
      </c>
      <c r="F339" s="53">
        <v>156.8</v>
      </c>
    </row>
    <row r="340" spans="1:6" ht="15">
      <c r="A340" s="259" t="s">
        <v>249</v>
      </c>
      <c r="B340" s="39" t="s">
        <v>47</v>
      </c>
      <c r="C340" s="63">
        <v>14</v>
      </c>
      <c r="D340" s="257">
        <v>136.8</v>
      </c>
      <c r="E340" s="341">
        <v>14</v>
      </c>
      <c r="F340" s="53">
        <v>136.8</v>
      </c>
    </row>
    <row r="341" spans="1:6" ht="15">
      <c r="A341" s="259" t="s">
        <v>250</v>
      </c>
      <c r="B341" s="39" t="s">
        <v>47</v>
      </c>
      <c r="C341" s="63">
        <v>3</v>
      </c>
      <c r="D341" s="257">
        <v>136.7</v>
      </c>
      <c r="E341" s="341">
        <v>3</v>
      </c>
      <c r="F341" s="53">
        <v>136.7</v>
      </c>
    </row>
    <row r="342" spans="1:6" ht="15">
      <c r="A342" s="259" t="s">
        <v>251</v>
      </c>
      <c r="B342" s="39" t="s">
        <v>45</v>
      </c>
      <c r="C342" s="63">
        <v>36</v>
      </c>
      <c r="D342" s="257">
        <v>143.7</v>
      </c>
      <c r="E342" s="341">
        <v>36</v>
      </c>
      <c r="F342" s="53">
        <v>143.7</v>
      </c>
    </row>
    <row r="343" spans="1:6" ht="15">
      <c r="A343" s="259"/>
      <c r="B343" s="39" t="s">
        <v>46</v>
      </c>
      <c r="C343" s="63">
        <v>17</v>
      </c>
      <c r="D343" s="257">
        <v>162.6</v>
      </c>
      <c r="E343" s="341">
        <v>17</v>
      </c>
      <c r="F343" s="53">
        <v>162.6</v>
      </c>
    </row>
    <row r="344" spans="1:6" ht="15">
      <c r="A344" s="259"/>
      <c r="B344" s="39" t="s">
        <v>47</v>
      </c>
      <c r="C344" s="63">
        <v>19</v>
      </c>
      <c r="D344" s="257">
        <v>126.8</v>
      </c>
      <c r="E344" s="341">
        <v>19</v>
      </c>
      <c r="F344" s="53">
        <v>126.8</v>
      </c>
    </row>
    <row r="345" spans="1:6" ht="15">
      <c r="A345" s="259" t="s">
        <v>252</v>
      </c>
      <c r="B345" s="39" t="s">
        <v>47</v>
      </c>
      <c r="C345" s="63">
        <v>6</v>
      </c>
      <c r="D345" s="257">
        <v>174</v>
      </c>
      <c r="E345" s="341">
        <v>6</v>
      </c>
      <c r="F345" s="53">
        <v>174</v>
      </c>
    </row>
    <row r="346" spans="1:6" ht="15">
      <c r="A346" s="196" t="s">
        <v>456</v>
      </c>
      <c r="B346" s="39" t="s">
        <v>47</v>
      </c>
      <c r="C346" s="63">
        <v>2</v>
      </c>
      <c r="D346" s="257">
        <v>162.5</v>
      </c>
      <c r="E346" s="341">
        <v>2</v>
      </c>
      <c r="F346" s="53">
        <v>162.5</v>
      </c>
    </row>
  </sheetData>
  <mergeCells count="8">
    <mergeCell ref="A2:F2"/>
    <mergeCell ref="A3:B5"/>
    <mergeCell ref="C3:D3"/>
    <mergeCell ref="E3:F3"/>
    <mergeCell ref="C4:C5"/>
    <mergeCell ref="D4:D5"/>
    <mergeCell ref="E4:E5"/>
    <mergeCell ref="F4:F5"/>
  </mergeCells>
  <printOptions/>
  <pageMargins left="0.7086614173228347" right="0.7086614173228347" top="0.7480314960629921" bottom="0.7480314960629921" header="0.31496062992125984" footer="0.31496062992125984"/>
  <pageSetup horizontalDpi="600" verticalDpi="600" orientation="portrait" paperSize="9" scale="95" r:id="rId1"/>
  <rowBreaks count="1" manualBreakCount="1">
    <brk id="265"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zoomScale="90" zoomScaleNormal="90" workbookViewId="0" topLeftCell="A1"/>
  </sheetViews>
  <sheetFormatPr defaultColWidth="8.796875" defaultRowHeight="14.25"/>
  <cols>
    <col min="1" max="1" width="23.69921875" style="0" customWidth="1"/>
    <col min="2" max="2" width="5.59765625" style="0" customWidth="1"/>
    <col min="3" max="6" width="15.5" style="0" customWidth="1"/>
  </cols>
  <sheetData>
    <row r="1" spans="1:6" ht="15">
      <c r="A1" s="598"/>
      <c r="B1" s="549"/>
      <c r="C1" s="549"/>
      <c r="D1" s="549"/>
      <c r="E1" s="549"/>
      <c r="F1" s="549"/>
    </row>
    <row r="2" spans="1:6" ht="21" customHeight="1">
      <c r="A2" s="944" t="s">
        <v>415</v>
      </c>
      <c r="B2" s="944"/>
      <c r="C2" s="944"/>
      <c r="D2" s="944"/>
      <c r="E2" s="944"/>
      <c r="F2" s="944"/>
    </row>
    <row r="3" spans="1:6" ht="34.5" customHeight="1">
      <c r="A3" s="945" t="s">
        <v>905</v>
      </c>
      <c r="B3" s="945"/>
      <c r="C3" s="945"/>
      <c r="D3" s="945"/>
      <c r="E3" s="945"/>
      <c r="F3" s="945"/>
    </row>
    <row r="4" spans="1:6" ht="22.5" customHeight="1">
      <c r="A4" s="946" t="s">
        <v>6</v>
      </c>
      <c r="B4" s="920"/>
      <c r="C4" s="949" t="s">
        <v>815</v>
      </c>
      <c r="D4" s="949"/>
      <c r="E4" s="949" t="s">
        <v>816</v>
      </c>
      <c r="F4" s="950"/>
    </row>
    <row r="5" spans="1:6" ht="48" customHeight="1">
      <c r="A5" s="947"/>
      <c r="B5" s="921"/>
      <c r="C5" s="596" t="s">
        <v>372</v>
      </c>
      <c r="D5" s="599" t="s">
        <v>817</v>
      </c>
      <c r="E5" s="600" t="s">
        <v>372</v>
      </c>
      <c r="F5" s="601" t="s">
        <v>817</v>
      </c>
    </row>
    <row r="6" spans="1:6" ht="18" customHeight="1" thickBot="1">
      <c r="A6" s="948"/>
      <c r="B6" s="922"/>
      <c r="C6" s="951" t="s">
        <v>814</v>
      </c>
      <c r="D6" s="951"/>
      <c r="E6" s="951"/>
      <c r="F6" s="952"/>
    </row>
    <row r="7" spans="1:6" ht="21" customHeight="1">
      <c r="A7" s="602" t="s">
        <v>457</v>
      </c>
      <c r="B7" s="603">
        <v>2012</v>
      </c>
      <c r="C7" s="604">
        <v>96364.4</v>
      </c>
      <c r="D7" s="604">
        <v>69203.8</v>
      </c>
      <c r="E7" s="605">
        <v>96364.4</v>
      </c>
      <c r="F7" s="606">
        <v>69203.8</v>
      </c>
    </row>
    <row r="8" spans="1:6" ht="15">
      <c r="A8" s="607"/>
      <c r="B8" s="603">
        <v>2013</v>
      </c>
      <c r="C8" s="605">
        <v>84803.6273</v>
      </c>
      <c r="D8" s="605">
        <v>59970.224299999994</v>
      </c>
      <c r="E8" s="605">
        <v>84803.6273</v>
      </c>
      <c r="F8" s="608">
        <v>59970.224299999994</v>
      </c>
    </row>
    <row r="9" spans="1:6" ht="15">
      <c r="A9" s="607"/>
      <c r="B9" s="609">
        <v>2014</v>
      </c>
      <c r="C9" s="605">
        <v>88335.585</v>
      </c>
      <c r="D9" s="605">
        <v>63951.31</v>
      </c>
      <c r="E9" s="605">
        <v>88335.585</v>
      </c>
      <c r="F9" s="608">
        <v>63951.31</v>
      </c>
    </row>
    <row r="10" spans="1:6" ht="15">
      <c r="A10" s="607"/>
      <c r="B10" s="609">
        <v>2015</v>
      </c>
      <c r="C10" s="562">
        <v>88637.4324</v>
      </c>
      <c r="D10" s="610">
        <v>63913.4792</v>
      </c>
      <c r="E10" s="605">
        <v>88637.4324</v>
      </c>
      <c r="F10" s="608">
        <v>63913.4792</v>
      </c>
    </row>
    <row r="11" spans="1:6" ht="15">
      <c r="A11" s="607"/>
      <c r="B11" s="609">
        <v>2016</v>
      </c>
      <c r="C11" s="605">
        <v>77096.29579999999</v>
      </c>
      <c r="D11" s="605">
        <v>58417.138</v>
      </c>
      <c r="E11" s="605">
        <v>77096.29579999999</v>
      </c>
      <c r="F11" s="608">
        <v>58417.138</v>
      </c>
    </row>
    <row r="12" spans="1:6" ht="15">
      <c r="A12" s="611" t="s">
        <v>34</v>
      </c>
      <c r="B12" s="612">
        <v>2012</v>
      </c>
      <c r="C12" s="613">
        <v>6707.5898</v>
      </c>
      <c r="D12" s="613">
        <v>4573.7635</v>
      </c>
      <c r="E12" s="613">
        <v>7531.5252</v>
      </c>
      <c r="F12" s="614">
        <v>5117.1304</v>
      </c>
    </row>
    <row r="13" spans="1:6" ht="15">
      <c r="A13" s="611"/>
      <c r="B13" s="612">
        <v>2013</v>
      </c>
      <c r="C13" s="615">
        <v>6562.855799999999</v>
      </c>
      <c r="D13" s="615">
        <v>4196.2221</v>
      </c>
      <c r="E13" s="615">
        <v>7150.894200000001</v>
      </c>
      <c r="F13" s="616">
        <v>4741.8977</v>
      </c>
    </row>
    <row r="14" spans="1:6" ht="15">
      <c r="A14" s="611"/>
      <c r="B14" s="612">
        <v>2014</v>
      </c>
      <c r="C14" s="615">
        <v>6265.6855</v>
      </c>
      <c r="D14" s="615">
        <v>4130.5026</v>
      </c>
      <c r="E14" s="615">
        <v>8009.4841</v>
      </c>
      <c r="F14" s="616">
        <v>5659.299099999999</v>
      </c>
    </row>
    <row r="15" spans="1:6" ht="15">
      <c r="A15" s="611"/>
      <c r="B15" s="612">
        <v>2015</v>
      </c>
      <c r="C15" s="617">
        <v>6727.395</v>
      </c>
      <c r="D15" s="615">
        <v>4208.6664</v>
      </c>
      <c r="E15" s="615">
        <v>8518.675</v>
      </c>
      <c r="F15" s="616">
        <v>5693.5789</v>
      </c>
    </row>
    <row r="16" spans="1:6" ht="15">
      <c r="A16" s="611"/>
      <c r="B16" s="612">
        <v>2016</v>
      </c>
      <c r="C16" s="615">
        <v>5679.8805999999995</v>
      </c>
      <c r="D16" s="615">
        <v>3871.9119</v>
      </c>
      <c r="E16" s="615">
        <v>7912.9879</v>
      </c>
      <c r="F16" s="616">
        <v>5877.9301</v>
      </c>
    </row>
    <row r="17" spans="1:6" ht="15">
      <c r="A17" s="611" t="s">
        <v>19</v>
      </c>
      <c r="B17" s="612">
        <v>2012</v>
      </c>
      <c r="C17" s="613">
        <v>4227.3949</v>
      </c>
      <c r="D17" s="613">
        <v>2128.5344</v>
      </c>
      <c r="E17" s="613">
        <v>4980.3825</v>
      </c>
      <c r="F17" s="614">
        <v>3164.6439</v>
      </c>
    </row>
    <row r="18" spans="1:6" ht="15">
      <c r="A18" s="611"/>
      <c r="B18" s="612">
        <v>2013</v>
      </c>
      <c r="C18" s="615">
        <v>4063.9375</v>
      </c>
      <c r="D18" s="615">
        <v>2588.9186</v>
      </c>
      <c r="E18" s="615">
        <v>3984.6995</v>
      </c>
      <c r="F18" s="616">
        <v>2523.321</v>
      </c>
    </row>
    <row r="19" spans="1:6" ht="15">
      <c r="A19" s="611"/>
      <c r="B19" s="612">
        <v>2014</v>
      </c>
      <c r="C19" s="615">
        <v>4174.4312</v>
      </c>
      <c r="D19" s="615">
        <v>2706.6789</v>
      </c>
      <c r="E19" s="615">
        <v>4498.7552000000005</v>
      </c>
      <c r="F19" s="616">
        <v>3084.1171</v>
      </c>
    </row>
    <row r="20" spans="1:6" ht="15">
      <c r="A20" s="611"/>
      <c r="B20" s="612">
        <v>2015</v>
      </c>
      <c r="C20" s="615">
        <v>4286.6629</v>
      </c>
      <c r="D20" s="615">
        <v>2901.8531000000003</v>
      </c>
      <c r="E20" s="615">
        <v>4403.5121</v>
      </c>
      <c r="F20" s="616">
        <v>2947.4393999999998</v>
      </c>
    </row>
    <row r="21" spans="1:6" ht="15">
      <c r="A21" s="611"/>
      <c r="B21" s="612">
        <v>2016</v>
      </c>
      <c r="C21" s="615">
        <v>3578.0835</v>
      </c>
      <c r="D21" s="615">
        <v>2471.0508</v>
      </c>
      <c r="E21" s="615">
        <v>3414.6267000000003</v>
      </c>
      <c r="F21" s="616">
        <v>2305.9462999999996</v>
      </c>
    </row>
    <row r="22" spans="1:6" ht="15">
      <c r="A22" s="618" t="s">
        <v>20</v>
      </c>
      <c r="B22" s="609">
        <v>2012</v>
      </c>
      <c r="C22" s="619">
        <v>3699.2324</v>
      </c>
      <c r="D22" s="619">
        <v>2832.4988</v>
      </c>
      <c r="E22" s="619">
        <v>4499.682</v>
      </c>
      <c r="F22" s="620">
        <v>3578.9572000000003</v>
      </c>
    </row>
    <row r="23" spans="1:6" ht="15">
      <c r="A23" s="607"/>
      <c r="B23" s="609">
        <v>2013</v>
      </c>
      <c r="C23" s="605">
        <v>3020.4238</v>
      </c>
      <c r="D23" s="605">
        <v>2148.9673</v>
      </c>
      <c r="E23" s="605">
        <v>3345.1643</v>
      </c>
      <c r="F23" s="608">
        <v>2462.4211</v>
      </c>
    </row>
    <row r="24" spans="1:6" ht="15">
      <c r="A24" s="607"/>
      <c r="B24" s="603">
        <v>2014</v>
      </c>
      <c r="C24" s="605">
        <v>2924.4575</v>
      </c>
      <c r="D24" s="605">
        <v>2237.2414</v>
      </c>
      <c r="E24" s="605">
        <v>3447.9424</v>
      </c>
      <c r="F24" s="608">
        <v>2716.5499</v>
      </c>
    </row>
    <row r="25" spans="1:6" ht="15">
      <c r="A25" s="607"/>
      <c r="B25" s="603">
        <v>2015</v>
      </c>
      <c r="C25" s="605">
        <v>2800.5806000000002</v>
      </c>
      <c r="D25" s="605">
        <v>2151.1981</v>
      </c>
      <c r="E25" s="605">
        <v>3010.4252</v>
      </c>
      <c r="F25" s="608">
        <v>2400.9712000000004</v>
      </c>
    </row>
    <row r="26" spans="1:6" ht="15">
      <c r="A26" s="607"/>
      <c r="B26" s="603">
        <v>2016</v>
      </c>
      <c r="C26" s="605">
        <v>2498.846</v>
      </c>
      <c r="D26" s="605">
        <v>1987.6908999999998</v>
      </c>
      <c r="E26" s="605">
        <v>2803.8457000000003</v>
      </c>
      <c r="F26" s="608">
        <v>2290.0092</v>
      </c>
    </row>
    <row r="27" spans="1:6" ht="15">
      <c r="A27" s="611" t="s">
        <v>21</v>
      </c>
      <c r="B27" s="612">
        <v>2012</v>
      </c>
      <c r="C27" s="613">
        <v>999.5905</v>
      </c>
      <c r="D27" s="613">
        <v>606.4968</v>
      </c>
      <c r="E27" s="613">
        <v>1799.9946</v>
      </c>
      <c r="F27" s="614">
        <v>1280.4311</v>
      </c>
    </row>
    <row r="28" spans="1:6" ht="15">
      <c r="A28" s="611"/>
      <c r="B28" s="612">
        <v>2013</v>
      </c>
      <c r="C28" s="567">
        <v>1076.5156000000002</v>
      </c>
      <c r="D28" s="567">
        <v>696.7029</v>
      </c>
      <c r="E28" s="567">
        <v>1683.3496</v>
      </c>
      <c r="F28" s="568">
        <v>1229.0768999999998</v>
      </c>
    </row>
    <row r="29" spans="1:6" ht="15">
      <c r="A29" s="611"/>
      <c r="B29" s="612">
        <v>2014</v>
      </c>
      <c r="C29" s="567">
        <v>1121.3338</v>
      </c>
      <c r="D29" s="567">
        <v>808.8607</v>
      </c>
      <c r="E29" s="567">
        <v>1778.2246</v>
      </c>
      <c r="F29" s="568">
        <v>1326.1853</v>
      </c>
    </row>
    <row r="30" spans="1:6" ht="15">
      <c r="A30" s="611"/>
      <c r="B30" s="612">
        <v>2015</v>
      </c>
      <c r="C30" s="567">
        <v>1228.1906000000001</v>
      </c>
      <c r="D30" s="567">
        <v>835.2641</v>
      </c>
      <c r="E30" s="567">
        <v>1742.9104</v>
      </c>
      <c r="F30" s="568">
        <v>1238.9063</v>
      </c>
    </row>
    <row r="31" spans="1:6" ht="15">
      <c r="A31" s="611"/>
      <c r="B31" s="612">
        <v>2016</v>
      </c>
      <c r="C31" s="567">
        <v>1076.2646000000002</v>
      </c>
      <c r="D31" s="567">
        <v>663.8644</v>
      </c>
      <c r="E31" s="567">
        <v>1476.4795</v>
      </c>
      <c r="F31" s="568">
        <v>1015.2418</v>
      </c>
    </row>
    <row r="32" spans="1:6" ht="15">
      <c r="A32" s="611" t="s">
        <v>22</v>
      </c>
      <c r="B32" s="612">
        <v>2012</v>
      </c>
      <c r="C32" s="613">
        <v>4824.9897</v>
      </c>
      <c r="D32" s="613">
        <v>3919.4701</v>
      </c>
      <c r="E32" s="613">
        <v>6843.4245</v>
      </c>
      <c r="F32" s="614">
        <v>5452.2142</v>
      </c>
    </row>
    <row r="33" spans="1:6" ht="15">
      <c r="A33" s="611"/>
      <c r="B33" s="612">
        <v>2013</v>
      </c>
      <c r="C33" s="567">
        <v>4009.4219</v>
      </c>
      <c r="D33" s="567">
        <v>3132.5814</v>
      </c>
      <c r="E33" s="567">
        <v>4777.9025</v>
      </c>
      <c r="F33" s="568">
        <v>3733.32</v>
      </c>
    </row>
    <row r="34" spans="1:6" ht="15">
      <c r="A34" s="611"/>
      <c r="B34" s="612">
        <v>2014</v>
      </c>
      <c r="C34" s="567">
        <v>4445.900900000001</v>
      </c>
      <c r="D34" s="567">
        <v>3517.4834</v>
      </c>
      <c r="E34" s="567">
        <v>4997.1014000000005</v>
      </c>
      <c r="F34" s="568">
        <v>3860.7898</v>
      </c>
    </row>
    <row r="35" spans="1:6" ht="15">
      <c r="A35" s="611"/>
      <c r="B35" s="612">
        <v>2015</v>
      </c>
      <c r="C35" s="567">
        <v>4617.2026</v>
      </c>
      <c r="D35" s="567">
        <v>3787.4712999999997</v>
      </c>
      <c r="E35" s="567">
        <v>5494.8352</v>
      </c>
      <c r="F35" s="568">
        <v>4380.702</v>
      </c>
    </row>
    <row r="36" spans="1:6" ht="15">
      <c r="A36" s="611"/>
      <c r="B36" s="612">
        <v>2016</v>
      </c>
      <c r="C36" s="567">
        <v>3326.0965</v>
      </c>
      <c r="D36" s="567">
        <v>2694.0762999999997</v>
      </c>
      <c r="E36" s="567">
        <v>3905.8526</v>
      </c>
      <c r="F36" s="568">
        <v>3152.1081</v>
      </c>
    </row>
    <row r="37" spans="1:6" ht="15">
      <c r="A37" s="611" t="s">
        <v>23</v>
      </c>
      <c r="B37" s="612">
        <v>2012</v>
      </c>
      <c r="C37" s="613">
        <v>10855.4957</v>
      </c>
      <c r="D37" s="613">
        <v>7779.027</v>
      </c>
      <c r="E37" s="613">
        <v>8548.0692</v>
      </c>
      <c r="F37" s="614">
        <v>5826.977400000001</v>
      </c>
    </row>
    <row r="38" spans="1:6" ht="15">
      <c r="A38" s="611"/>
      <c r="B38" s="612">
        <v>2013</v>
      </c>
      <c r="C38" s="567">
        <v>8605.774</v>
      </c>
      <c r="D38" s="567">
        <v>5956.682</v>
      </c>
      <c r="E38" s="567">
        <v>7501.647599999999</v>
      </c>
      <c r="F38" s="568">
        <v>5010.3637</v>
      </c>
    </row>
    <row r="39" spans="1:6" ht="15">
      <c r="A39" s="611"/>
      <c r="B39" s="612">
        <v>2014</v>
      </c>
      <c r="C39" s="567">
        <v>8787.0851</v>
      </c>
      <c r="D39" s="567">
        <v>6007.287</v>
      </c>
      <c r="E39" s="567">
        <v>7839.4094000000005</v>
      </c>
      <c r="F39" s="568">
        <v>5176.1947</v>
      </c>
    </row>
    <row r="40" spans="1:6" ht="15">
      <c r="A40" s="611"/>
      <c r="B40" s="612">
        <v>2015</v>
      </c>
      <c r="C40" s="567">
        <v>9046.7978</v>
      </c>
      <c r="D40" s="567">
        <v>6370.1292</v>
      </c>
      <c r="E40" s="567">
        <v>8440.329</v>
      </c>
      <c r="F40" s="568">
        <v>5949.9721</v>
      </c>
    </row>
    <row r="41" spans="1:6" ht="15">
      <c r="A41" s="611"/>
      <c r="B41" s="612">
        <v>2016</v>
      </c>
      <c r="C41" s="567">
        <v>8436.8036</v>
      </c>
      <c r="D41" s="567">
        <v>6217.7945</v>
      </c>
      <c r="E41" s="567">
        <v>7964.4171</v>
      </c>
      <c r="F41" s="568">
        <v>5874.3708</v>
      </c>
    </row>
    <row r="42" spans="1:6" ht="15">
      <c r="A42" s="611" t="s">
        <v>24</v>
      </c>
      <c r="B42" s="612">
        <v>2012</v>
      </c>
      <c r="C42" s="613">
        <v>23836.868899999998</v>
      </c>
      <c r="D42" s="613">
        <v>20343.4638</v>
      </c>
      <c r="E42" s="613">
        <v>17448.9954</v>
      </c>
      <c r="F42" s="614">
        <v>13862.6785</v>
      </c>
    </row>
    <row r="43" spans="1:6" ht="15">
      <c r="A43" s="611"/>
      <c r="B43" s="612">
        <v>2013</v>
      </c>
      <c r="C43" s="567">
        <v>19433.4617</v>
      </c>
      <c r="D43" s="567">
        <v>15651.4412</v>
      </c>
      <c r="E43" s="567">
        <v>15689.476</v>
      </c>
      <c r="F43" s="568">
        <v>12007.7286</v>
      </c>
    </row>
    <row r="44" spans="1:6" ht="15">
      <c r="A44" s="611"/>
      <c r="B44" s="612">
        <v>2014</v>
      </c>
      <c r="C44" s="567">
        <v>22264.961600000002</v>
      </c>
      <c r="D44" s="567">
        <v>18052.5773</v>
      </c>
      <c r="E44" s="567">
        <v>18198.455100000003</v>
      </c>
      <c r="F44" s="568">
        <v>13997.480800000001</v>
      </c>
    </row>
    <row r="45" spans="1:6" ht="15">
      <c r="A45" s="611"/>
      <c r="B45" s="612">
        <v>2015</v>
      </c>
      <c r="C45" s="567">
        <v>19795.3045</v>
      </c>
      <c r="D45" s="567">
        <v>16513.5167</v>
      </c>
      <c r="E45" s="567">
        <v>16121.432</v>
      </c>
      <c r="F45" s="568">
        <v>12555.0845</v>
      </c>
    </row>
    <row r="46" spans="1:6" ht="15">
      <c r="A46" s="611"/>
      <c r="B46" s="612">
        <v>2016</v>
      </c>
      <c r="C46" s="567">
        <v>18612.3409</v>
      </c>
      <c r="D46" s="567">
        <v>16193.7446</v>
      </c>
      <c r="E46" s="567">
        <v>13812.8275</v>
      </c>
      <c r="F46" s="568">
        <v>11196.042800000001</v>
      </c>
    </row>
    <row r="47" spans="1:6" ht="15">
      <c r="A47" s="611" t="s">
        <v>25</v>
      </c>
      <c r="B47" s="612">
        <v>2012</v>
      </c>
      <c r="C47" s="613">
        <v>1241.8681000000001</v>
      </c>
      <c r="D47" s="613">
        <v>806.4516</v>
      </c>
      <c r="E47" s="613">
        <v>1596.2473</v>
      </c>
      <c r="F47" s="614">
        <v>1031.692</v>
      </c>
    </row>
    <row r="48" spans="1:6" ht="15">
      <c r="A48" s="611"/>
      <c r="B48" s="612">
        <v>2013</v>
      </c>
      <c r="C48" s="567">
        <v>1256.4104</v>
      </c>
      <c r="D48" s="567">
        <v>801.5287</v>
      </c>
      <c r="E48" s="567">
        <v>1786.625</v>
      </c>
      <c r="F48" s="568">
        <v>1158.1773</v>
      </c>
    </row>
    <row r="49" spans="1:6" ht="15">
      <c r="A49" s="611"/>
      <c r="B49" s="612">
        <v>2014</v>
      </c>
      <c r="C49" s="567">
        <v>1419.2153999999998</v>
      </c>
      <c r="D49" s="567">
        <v>940.7977</v>
      </c>
      <c r="E49" s="567">
        <v>1942.5468</v>
      </c>
      <c r="F49" s="568">
        <v>1266.3789</v>
      </c>
    </row>
    <row r="50" spans="1:6" ht="15">
      <c r="A50" s="611"/>
      <c r="B50" s="612">
        <v>2015</v>
      </c>
      <c r="C50" s="567">
        <v>1537.7504</v>
      </c>
      <c r="D50" s="567">
        <v>1035.8791999999999</v>
      </c>
      <c r="E50" s="567">
        <v>1964.084</v>
      </c>
      <c r="F50" s="568">
        <v>1363.0556000000001</v>
      </c>
    </row>
    <row r="51" spans="1:6" ht="15">
      <c r="A51" s="611"/>
      <c r="B51" s="612">
        <v>2016</v>
      </c>
      <c r="C51" s="567">
        <v>1452.7443999999998</v>
      </c>
      <c r="D51" s="567">
        <v>974.3252</v>
      </c>
      <c r="E51" s="567">
        <v>2184.1014</v>
      </c>
      <c r="F51" s="568">
        <v>1600.4982</v>
      </c>
    </row>
    <row r="52" spans="1:6" ht="15">
      <c r="A52" s="611" t="s">
        <v>26</v>
      </c>
      <c r="B52" s="612">
        <v>2012</v>
      </c>
      <c r="C52" s="613">
        <v>3685.6166000000003</v>
      </c>
      <c r="D52" s="613">
        <v>2700.5733999999998</v>
      </c>
      <c r="E52" s="613">
        <v>4891.6807</v>
      </c>
      <c r="F52" s="614">
        <v>3845.8072</v>
      </c>
    </row>
    <row r="53" spans="1:6" ht="15">
      <c r="A53" s="611"/>
      <c r="B53" s="612">
        <v>2013</v>
      </c>
      <c r="C53" s="567">
        <v>3483.0625</v>
      </c>
      <c r="D53" s="567">
        <v>2483.6071</v>
      </c>
      <c r="E53" s="567">
        <v>3853.6262</v>
      </c>
      <c r="F53" s="568">
        <v>2853.252</v>
      </c>
    </row>
    <row r="54" spans="1:6" ht="15">
      <c r="A54" s="611"/>
      <c r="B54" s="612">
        <v>2014</v>
      </c>
      <c r="C54" s="567">
        <v>3621.848</v>
      </c>
      <c r="D54" s="567">
        <v>2420.6185</v>
      </c>
      <c r="E54" s="567">
        <v>3773.7153</v>
      </c>
      <c r="F54" s="568">
        <v>2701.2162000000003</v>
      </c>
    </row>
    <row r="55" spans="1:6" ht="15">
      <c r="A55" s="611"/>
      <c r="B55" s="612">
        <v>2015</v>
      </c>
      <c r="C55" s="567">
        <v>3408.2097000000003</v>
      </c>
      <c r="D55" s="567">
        <v>2523.1596</v>
      </c>
      <c r="E55" s="567">
        <v>3501.1671</v>
      </c>
      <c r="F55" s="568">
        <v>2557.468</v>
      </c>
    </row>
    <row r="56" spans="1:6" ht="15">
      <c r="A56" s="611"/>
      <c r="B56" s="612">
        <v>2016</v>
      </c>
      <c r="C56" s="567">
        <v>2868.623</v>
      </c>
      <c r="D56" s="567">
        <v>2332.981</v>
      </c>
      <c r="E56" s="567">
        <v>3041.3007000000002</v>
      </c>
      <c r="F56" s="568">
        <v>2476.1483</v>
      </c>
    </row>
    <row r="57" spans="1:6" ht="15">
      <c r="A57" s="611" t="s">
        <v>27</v>
      </c>
      <c r="B57" s="612">
        <v>2012</v>
      </c>
      <c r="C57" s="613">
        <v>2285.8743999999997</v>
      </c>
      <c r="D57" s="613">
        <v>1749.5454</v>
      </c>
      <c r="E57" s="613">
        <v>2269.5</v>
      </c>
      <c r="F57" s="614">
        <v>1731.3</v>
      </c>
    </row>
    <row r="58" spans="1:6" ht="15">
      <c r="A58" s="607"/>
      <c r="B58" s="612">
        <v>2013</v>
      </c>
      <c r="C58" s="567">
        <v>1990.1622</v>
      </c>
      <c r="D58" s="567">
        <v>1546.2351</v>
      </c>
      <c r="E58" s="567">
        <v>1892.6677</v>
      </c>
      <c r="F58" s="568">
        <v>1446.9974</v>
      </c>
    </row>
    <row r="59" spans="1:6" ht="15">
      <c r="A59" s="607"/>
      <c r="B59" s="612">
        <v>2014</v>
      </c>
      <c r="C59" s="567">
        <v>2200.4433</v>
      </c>
      <c r="D59" s="567">
        <v>1878.6121</v>
      </c>
      <c r="E59" s="567">
        <v>2333.4908</v>
      </c>
      <c r="F59" s="568">
        <v>1987.9191</v>
      </c>
    </row>
    <row r="60" spans="1:6" ht="15">
      <c r="A60" s="607"/>
      <c r="B60" s="612">
        <v>2015</v>
      </c>
      <c r="C60" s="567">
        <v>2222.8411</v>
      </c>
      <c r="D60" s="567">
        <v>1828.074</v>
      </c>
      <c r="E60" s="567">
        <v>2283.2135</v>
      </c>
      <c r="F60" s="568">
        <v>1863.9888999999998</v>
      </c>
    </row>
    <row r="61" spans="1:6" ht="15">
      <c r="A61" s="607"/>
      <c r="B61" s="612">
        <v>2016</v>
      </c>
      <c r="C61" s="567">
        <v>1933.1517</v>
      </c>
      <c r="D61" s="567">
        <v>1559.9225</v>
      </c>
      <c r="E61" s="567">
        <v>1544.6588000000002</v>
      </c>
      <c r="F61" s="568">
        <v>1243.2086000000002</v>
      </c>
    </row>
    <row r="62" spans="1:6" ht="15">
      <c r="A62" s="611" t="s">
        <v>28</v>
      </c>
      <c r="B62" s="612">
        <v>2012</v>
      </c>
      <c r="C62" s="613">
        <v>5710.842799999999</v>
      </c>
      <c r="D62" s="613">
        <v>4163.5175</v>
      </c>
      <c r="E62" s="613">
        <v>7173.815799999999</v>
      </c>
      <c r="F62" s="614">
        <v>5516.3815</v>
      </c>
    </row>
    <row r="63" spans="1:6" ht="15">
      <c r="A63" s="607"/>
      <c r="B63" s="612">
        <v>2013</v>
      </c>
      <c r="C63" s="567">
        <v>5390.241099999999</v>
      </c>
      <c r="D63" s="567">
        <v>3548.5512000000003</v>
      </c>
      <c r="E63" s="567">
        <v>6748.4837</v>
      </c>
      <c r="F63" s="568">
        <v>4945.2687000000005</v>
      </c>
    </row>
    <row r="64" spans="1:6" ht="15">
      <c r="A64" s="607"/>
      <c r="B64" s="612">
        <v>2014</v>
      </c>
      <c r="C64" s="567">
        <v>5162.9362</v>
      </c>
      <c r="D64" s="567">
        <v>3459.3194</v>
      </c>
      <c r="E64" s="567">
        <v>5693.634599999999</v>
      </c>
      <c r="F64" s="568">
        <v>4002.5283</v>
      </c>
    </row>
    <row r="65" spans="1:6" ht="15">
      <c r="A65" s="607"/>
      <c r="B65" s="612">
        <v>2015</v>
      </c>
      <c r="C65" s="567">
        <v>5707.1967</v>
      </c>
      <c r="D65" s="567">
        <v>3736.5868</v>
      </c>
      <c r="E65" s="567">
        <v>6610.0114</v>
      </c>
      <c r="F65" s="568">
        <v>4613.2669000000005</v>
      </c>
    </row>
    <row r="66" spans="1:6" ht="15">
      <c r="A66" s="607"/>
      <c r="B66" s="612">
        <v>2016</v>
      </c>
      <c r="C66" s="567">
        <v>4958.8864</v>
      </c>
      <c r="D66" s="567">
        <v>3772.6096000000002</v>
      </c>
      <c r="E66" s="567">
        <v>5412.0876</v>
      </c>
      <c r="F66" s="568">
        <v>4299.3866</v>
      </c>
    </row>
    <row r="67" spans="1:6" ht="15">
      <c r="A67" s="611" t="s">
        <v>29</v>
      </c>
      <c r="B67" s="612">
        <v>2012</v>
      </c>
      <c r="C67" s="613">
        <v>11389.889</v>
      </c>
      <c r="D67" s="613">
        <v>6717.294599999999</v>
      </c>
      <c r="E67" s="613">
        <v>11256.8585</v>
      </c>
      <c r="F67" s="614">
        <v>6926.2386</v>
      </c>
    </row>
    <row r="68" spans="1:6" ht="15">
      <c r="A68" s="607"/>
      <c r="B68" s="612">
        <v>2013</v>
      </c>
      <c r="C68" s="567">
        <v>10647.2324</v>
      </c>
      <c r="D68" s="567">
        <v>6092.1275</v>
      </c>
      <c r="E68" s="567">
        <v>10596.1311</v>
      </c>
      <c r="F68" s="568">
        <v>6236.1385</v>
      </c>
    </row>
    <row r="69" spans="1:6" ht="15">
      <c r="A69" s="607"/>
      <c r="B69" s="612">
        <v>2014</v>
      </c>
      <c r="C69" s="567">
        <v>10718.92</v>
      </c>
      <c r="D69" s="567">
        <v>5819.6324</v>
      </c>
      <c r="E69" s="567">
        <v>10492.3786</v>
      </c>
      <c r="F69" s="568">
        <v>6206.1726</v>
      </c>
    </row>
    <row r="70" spans="1:6" ht="15">
      <c r="A70" s="607"/>
      <c r="B70" s="612">
        <v>2015</v>
      </c>
      <c r="C70" s="567">
        <v>10421.159099999999</v>
      </c>
      <c r="D70" s="567">
        <v>5611.5564</v>
      </c>
      <c r="E70" s="567">
        <v>10188.7348</v>
      </c>
      <c r="F70" s="568">
        <v>6001.0633</v>
      </c>
    </row>
    <row r="71" spans="1:6" ht="15">
      <c r="A71" s="607"/>
      <c r="B71" s="612">
        <v>2016</v>
      </c>
      <c r="C71" s="567">
        <v>9183.785699999999</v>
      </c>
      <c r="D71" s="567">
        <v>5354.356400000001</v>
      </c>
      <c r="E71" s="567">
        <v>9047.794</v>
      </c>
      <c r="F71" s="568">
        <v>5637.6059000000005</v>
      </c>
    </row>
    <row r="72" spans="1:6" ht="15">
      <c r="A72" s="611" t="s">
        <v>30</v>
      </c>
      <c r="B72" s="612">
        <v>2012</v>
      </c>
      <c r="C72" s="613">
        <v>2614.475</v>
      </c>
      <c r="D72" s="613">
        <v>1994.0991999999999</v>
      </c>
      <c r="E72" s="613">
        <v>2331.4514</v>
      </c>
      <c r="F72" s="614">
        <v>1771.9992</v>
      </c>
    </row>
    <row r="73" spans="1:6" ht="15">
      <c r="A73" s="607"/>
      <c r="B73" s="612">
        <v>2013</v>
      </c>
      <c r="C73" s="567">
        <v>2188.9629</v>
      </c>
      <c r="D73" s="567">
        <v>1759.8048999999999</v>
      </c>
      <c r="E73" s="567">
        <v>2100.8327999999997</v>
      </c>
      <c r="F73" s="568">
        <v>1683.5013000000001</v>
      </c>
    </row>
    <row r="74" spans="1:6" ht="15">
      <c r="A74" s="607"/>
      <c r="B74" s="612">
        <v>2014</v>
      </c>
      <c r="C74" s="567">
        <v>2202.8884</v>
      </c>
      <c r="D74" s="567">
        <v>1702.0126</v>
      </c>
      <c r="E74" s="567">
        <v>1851.7075</v>
      </c>
      <c r="F74" s="568">
        <v>1375.4236</v>
      </c>
    </row>
    <row r="75" spans="1:6" ht="15">
      <c r="A75" s="607"/>
      <c r="B75" s="612">
        <v>2015</v>
      </c>
      <c r="C75" s="567">
        <v>2050.4583000000002</v>
      </c>
      <c r="D75" s="567">
        <v>1414.906</v>
      </c>
      <c r="E75" s="567">
        <v>1680.1073000000001</v>
      </c>
      <c r="F75" s="568">
        <v>1196.0744</v>
      </c>
    </row>
    <row r="76" spans="1:6" ht="15">
      <c r="A76" s="607"/>
      <c r="B76" s="612">
        <v>2016</v>
      </c>
      <c r="C76" s="567">
        <v>2026.346</v>
      </c>
      <c r="D76" s="567">
        <v>1457.954</v>
      </c>
      <c r="E76" s="567">
        <v>1520.4714</v>
      </c>
      <c r="F76" s="568">
        <v>1054.8854</v>
      </c>
    </row>
    <row r="77" spans="1:6" ht="15">
      <c r="A77" s="611" t="s">
        <v>31</v>
      </c>
      <c r="B77" s="612">
        <v>2012</v>
      </c>
      <c r="C77" s="613">
        <v>2117.596</v>
      </c>
      <c r="D77" s="613">
        <v>1361.8181000000002</v>
      </c>
      <c r="E77" s="613">
        <v>2840.9123</v>
      </c>
      <c r="F77" s="614">
        <v>1996.9226999999998</v>
      </c>
    </row>
    <row r="78" spans="1:6" ht="15">
      <c r="A78" s="607"/>
      <c r="B78" s="612">
        <v>2013</v>
      </c>
      <c r="C78" s="567">
        <v>1957.5969</v>
      </c>
      <c r="D78" s="567">
        <v>1193.9658</v>
      </c>
      <c r="E78" s="567">
        <v>2567.3786</v>
      </c>
      <c r="F78" s="568">
        <v>1628.64</v>
      </c>
    </row>
    <row r="79" spans="1:6" ht="15">
      <c r="A79" s="607"/>
      <c r="B79" s="612">
        <v>2014</v>
      </c>
      <c r="C79" s="567">
        <v>1876.5489</v>
      </c>
      <c r="D79" s="567">
        <v>1087.2285</v>
      </c>
      <c r="E79" s="567">
        <v>2707.3739</v>
      </c>
      <c r="F79" s="568">
        <v>1821.0671</v>
      </c>
    </row>
    <row r="80" spans="1:6" ht="15">
      <c r="A80" s="607"/>
      <c r="B80" s="612">
        <v>2015</v>
      </c>
      <c r="C80" s="567">
        <v>2175.4477</v>
      </c>
      <c r="D80" s="567">
        <v>1139.08</v>
      </c>
      <c r="E80" s="567">
        <v>2716.9141</v>
      </c>
      <c r="F80" s="568">
        <v>1961.8118</v>
      </c>
    </row>
    <row r="81" spans="1:6" ht="15">
      <c r="A81" s="607"/>
      <c r="B81" s="612">
        <v>2016</v>
      </c>
      <c r="C81" s="567">
        <v>1697.6901</v>
      </c>
      <c r="D81" s="567">
        <v>1206.6246999999998</v>
      </c>
      <c r="E81" s="567">
        <v>2589.2538</v>
      </c>
      <c r="F81" s="568">
        <v>2047.0156000000002</v>
      </c>
    </row>
    <row r="82" spans="1:6" ht="15">
      <c r="A82" s="611" t="s">
        <v>32</v>
      </c>
      <c r="B82" s="612">
        <v>2012</v>
      </c>
      <c r="C82" s="613">
        <v>9215.3007</v>
      </c>
      <c r="D82" s="613">
        <v>5131.616599999999</v>
      </c>
      <c r="E82" s="613">
        <v>8766.838</v>
      </c>
      <c r="F82" s="614">
        <v>5337.4174</v>
      </c>
    </row>
    <row r="83" spans="1:6" ht="15">
      <c r="A83" s="607"/>
      <c r="B83" s="612">
        <v>2013</v>
      </c>
      <c r="C83" s="567">
        <v>8440.887</v>
      </c>
      <c r="D83" s="567">
        <v>5758.8855</v>
      </c>
      <c r="E83" s="567">
        <v>7908.8937000000005</v>
      </c>
      <c r="F83" s="568">
        <v>5587.2023</v>
      </c>
    </row>
    <row r="84" spans="1:6" ht="15">
      <c r="A84" s="607"/>
      <c r="B84" s="612">
        <v>2014</v>
      </c>
      <c r="C84" s="567">
        <v>8241.5267</v>
      </c>
      <c r="D84" s="567">
        <v>6506.058400000001</v>
      </c>
      <c r="E84" s="567">
        <v>7308.8443</v>
      </c>
      <c r="F84" s="568">
        <v>5760.1168</v>
      </c>
    </row>
    <row r="85" spans="1:6" ht="15">
      <c r="A85" s="607"/>
      <c r="B85" s="612">
        <v>2015</v>
      </c>
      <c r="C85" s="567">
        <v>9167.019900000001</v>
      </c>
      <c r="D85" s="567">
        <v>6619.2453</v>
      </c>
      <c r="E85" s="567">
        <v>8147.0735</v>
      </c>
      <c r="F85" s="568">
        <v>5888.8819</v>
      </c>
    </row>
    <row r="86" spans="1:6" ht="15">
      <c r="A86" s="607"/>
      <c r="B86" s="612">
        <v>2016</v>
      </c>
      <c r="C86" s="567">
        <v>7495.73</v>
      </c>
      <c r="D86" s="567">
        <v>5728.7173</v>
      </c>
      <c r="E86" s="567">
        <v>7571.1409</v>
      </c>
      <c r="F86" s="568">
        <v>5972.647099999999</v>
      </c>
    </row>
    <row r="87" spans="1:6" ht="15">
      <c r="A87" s="611" t="s">
        <v>33</v>
      </c>
      <c r="B87" s="612">
        <v>2012</v>
      </c>
      <c r="C87" s="613">
        <v>2951.767</v>
      </c>
      <c r="D87" s="613">
        <v>2395.5833</v>
      </c>
      <c r="E87" s="613">
        <v>3585.0089</v>
      </c>
      <c r="F87" s="614">
        <v>2762.9649</v>
      </c>
    </row>
    <row r="88" spans="1:6" ht="15">
      <c r="A88" s="607"/>
      <c r="B88" s="612">
        <v>2013</v>
      </c>
      <c r="C88" s="567">
        <v>2676.6816</v>
      </c>
      <c r="D88" s="567">
        <v>2414.003</v>
      </c>
      <c r="E88" s="567">
        <v>3215.8547999999996</v>
      </c>
      <c r="F88" s="568">
        <v>2722.9177999999997</v>
      </c>
    </row>
    <row r="89" spans="1:6" ht="15">
      <c r="A89" s="576"/>
      <c r="B89" s="612">
        <v>2014</v>
      </c>
      <c r="C89" s="567">
        <v>2907.4025</v>
      </c>
      <c r="D89" s="567">
        <v>2676.3991</v>
      </c>
      <c r="E89" s="567">
        <v>3462.521</v>
      </c>
      <c r="F89" s="568">
        <v>3009.8707000000004</v>
      </c>
    </row>
    <row r="90" spans="1:6" ht="15">
      <c r="A90" s="576"/>
      <c r="B90" s="612">
        <v>2015</v>
      </c>
      <c r="C90" s="567">
        <v>3445.2155</v>
      </c>
      <c r="D90" s="567">
        <v>3236.893</v>
      </c>
      <c r="E90" s="567">
        <v>3814.0078</v>
      </c>
      <c r="F90" s="617">
        <v>3301.214</v>
      </c>
    </row>
    <row r="91" spans="1:6" ht="15">
      <c r="A91" s="576"/>
      <c r="B91" s="612">
        <v>2016</v>
      </c>
      <c r="C91" s="567">
        <v>2271.0227999999997</v>
      </c>
      <c r="D91" s="567">
        <v>1929.5139</v>
      </c>
      <c r="E91" s="567">
        <v>2894.4502</v>
      </c>
      <c r="F91" s="617">
        <v>2374.0932000000003</v>
      </c>
    </row>
  </sheetData>
  <mergeCells count="6">
    <mergeCell ref="A2:F2"/>
    <mergeCell ref="A3:F3"/>
    <mergeCell ref="A4:B6"/>
    <mergeCell ref="C4:D4"/>
    <mergeCell ref="E4:F4"/>
    <mergeCell ref="C6:F6"/>
  </mergeCell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zoomScale="90" zoomScaleNormal="90" workbookViewId="0" topLeftCell="A1"/>
  </sheetViews>
  <sheetFormatPr defaultColWidth="12.09765625" defaultRowHeight="14.25"/>
  <cols>
    <col min="1" max="1" width="25.09765625" style="697" customWidth="1"/>
    <col min="2" max="2" width="11" style="697" customWidth="1"/>
    <col min="3" max="7" width="12.09765625" style="695" customWidth="1"/>
    <col min="8" max="10" width="12.09765625" style="696" customWidth="1"/>
    <col min="11" max="11" width="12.09765625" style="695" customWidth="1"/>
    <col min="12" max="12" width="9" style="697" customWidth="1"/>
    <col min="13" max="233" width="9" style="695" customWidth="1"/>
    <col min="234" max="234" width="29.8984375" style="695" customWidth="1"/>
    <col min="235" max="16384" width="12.09765625" style="695" customWidth="1"/>
  </cols>
  <sheetData>
    <row r="1" spans="1:2" ht="14.25">
      <c r="A1" s="694"/>
      <c r="B1" s="694"/>
    </row>
    <row r="2" spans="1:12" s="549" customFormat="1" ht="18.75">
      <c r="A2" s="944" t="s">
        <v>415</v>
      </c>
      <c r="B2" s="944"/>
      <c r="C2" s="944"/>
      <c r="D2" s="944"/>
      <c r="E2" s="944"/>
      <c r="F2" s="944"/>
      <c r="G2" s="944"/>
      <c r="H2" s="944"/>
      <c r="I2" s="944"/>
      <c r="J2" s="944"/>
      <c r="K2" s="944"/>
      <c r="L2" s="576"/>
    </row>
    <row r="3" spans="1:12" s="549" customFormat="1" ht="15">
      <c r="A3" s="953" t="s">
        <v>898</v>
      </c>
      <c r="B3" s="953"/>
      <c r="C3" s="930"/>
      <c r="D3" s="930"/>
      <c r="E3" s="930"/>
      <c r="F3" s="930"/>
      <c r="G3" s="930"/>
      <c r="H3" s="930"/>
      <c r="I3" s="930"/>
      <c r="J3" s="930"/>
      <c r="K3" s="930"/>
      <c r="L3" s="576"/>
    </row>
    <row r="4" spans="1:11" ht="15">
      <c r="A4" s="954" t="s">
        <v>859</v>
      </c>
      <c r="B4" s="957" t="s">
        <v>871</v>
      </c>
      <c r="C4" s="958"/>
      <c r="D4" s="958"/>
      <c r="E4" s="958"/>
      <c r="F4" s="958"/>
      <c r="G4" s="958"/>
      <c r="H4" s="958"/>
      <c r="I4" s="958"/>
      <c r="J4" s="958"/>
      <c r="K4" s="958"/>
    </row>
    <row r="5" spans="1:11" ht="15">
      <c r="A5" s="955"/>
      <c r="B5" s="959" t="s">
        <v>860</v>
      </c>
      <c r="C5" s="960"/>
      <c r="D5" s="960"/>
      <c r="E5" s="960"/>
      <c r="F5" s="961"/>
      <c r="G5" s="959" t="s">
        <v>861</v>
      </c>
      <c r="H5" s="960"/>
      <c r="I5" s="960"/>
      <c r="J5" s="960"/>
      <c r="K5" s="960"/>
    </row>
    <row r="6" spans="1:11" ht="15">
      <c r="A6" s="955"/>
      <c r="B6" s="698">
        <v>2012</v>
      </c>
      <c r="C6" s="698">
        <v>2013</v>
      </c>
      <c r="D6" s="698">
        <v>2014</v>
      </c>
      <c r="E6" s="698">
        <v>2015</v>
      </c>
      <c r="F6" s="698">
        <v>2016</v>
      </c>
      <c r="G6" s="699">
        <v>2012</v>
      </c>
      <c r="H6" s="699">
        <v>2013</v>
      </c>
      <c r="I6" s="700">
        <v>2014</v>
      </c>
      <c r="J6" s="699">
        <v>2015</v>
      </c>
      <c r="K6" s="700">
        <v>2016</v>
      </c>
    </row>
    <row r="7" spans="1:11" ht="15.75" thickBot="1">
      <c r="A7" s="956"/>
      <c r="B7" s="962" t="s">
        <v>862</v>
      </c>
      <c r="C7" s="963"/>
      <c r="D7" s="963"/>
      <c r="E7" s="963"/>
      <c r="F7" s="963"/>
      <c r="G7" s="963"/>
      <c r="H7" s="963"/>
      <c r="I7" s="963"/>
      <c r="J7" s="963"/>
      <c r="K7" s="963"/>
    </row>
    <row r="8" spans="1:11" ht="15">
      <c r="A8" s="602" t="s">
        <v>863</v>
      </c>
      <c r="B8" s="701">
        <v>2500.7764354551273</v>
      </c>
      <c r="C8" s="702">
        <v>2202.5545449171527</v>
      </c>
      <c r="D8" s="703">
        <v>2295.3872700772426</v>
      </c>
      <c r="E8" s="704">
        <v>2304.990501000453</v>
      </c>
      <c r="F8" s="705">
        <v>2006.3153253240466</v>
      </c>
      <c r="G8" s="706">
        <v>204389.61957605297</v>
      </c>
      <c r="H8" s="707">
        <v>177441.28744049798</v>
      </c>
      <c r="I8" s="706">
        <v>184155.23890927283</v>
      </c>
      <c r="J8" s="708">
        <v>181674.28939191462</v>
      </c>
      <c r="K8" s="704">
        <v>155836.9834493576</v>
      </c>
    </row>
    <row r="9" spans="1:11" ht="15" customHeight="1">
      <c r="A9" s="611" t="s">
        <v>34</v>
      </c>
      <c r="B9" s="709">
        <v>2583.4964814278046</v>
      </c>
      <c r="C9" s="710">
        <v>2456.4698244101346</v>
      </c>
      <c r="D9" s="711">
        <v>2753.860242733518</v>
      </c>
      <c r="E9" s="712">
        <v>2932.068011153229</v>
      </c>
      <c r="F9" s="713">
        <v>2725.034506366115</v>
      </c>
      <c r="G9" s="714">
        <v>168587.47329529744</v>
      </c>
      <c r="H9" s="715">
        <v>161400.22133687473</v>
      </c>
      <c r="I9" s="714">
        <v>154285.42759350914</v>
      </c>
      <c r="J9" s="716">
        <v>162741.18244714307</v>
      </c>
      <c r="K9" s="712">
        <v>136522.46418613594</v>
      </c>
    </row>
    <row r="10" spans="1:11" ht="15" customHeight="1">
      <c r="A10" s="611" t="s">
        <v>19</v>
      </c>
      <c r="B10" s="709">
        <v>2374.0774938531367</v>
      </c>
      <c r="C10" s="717">
        <v>1902.831062657288</v>
      </c>
      <c r="D10" s="711">
        <v>2151.6537882454677</v>
      </c>
      <c r="E10" s="712">
        <v>2109.2445826068624</v>
      </c>
      <c r="F10" s="713">
        <v>1638.0846178791896</v>
      </c>
      <c r="G10" s="714">
        <v>191215.61878053195</v>
      </c>
      <c r="H10" s="715">
        <v>181523.0257280686</v>
      </c>
      <c r="I10" s="714">
        <v>186984.60022396417</v>
      </c>
      <c r="J10" s="716">
        <v>188399.8989144289</v>
      </c>
      <c r="K10" s="712">
        <v>155941.7520156897</v>
      </c>
    </row>
    <row r="11" spans="1:11" ht="15" customHeight="1">
      <c r="A11" s="618" t="s">
        <v>20</v>
      </c>
      <c r="B11" s="692">
        <v>2074.9095275512122</v>
      </c>
      <c r="C11" s="692">
        <v>1548.3194500565376</v>
      </c>
      <c r="D11" s="703">
        <v>1602.3258278047213</v>
      </c>
      <c r="E11" s="718">
        <v>1404.6265877387355</v>
      </c>
      <c r="F11" s="719">
        <v>1312.837012429093</v>
      </c>
      <c r="G11" s="720">
        <v>188131.63810201903</v>
      </c>
      <c r="H11" s="707">
        <v>149511.1276111276</v>
      </c>
      <c r="I11" s="720">
        <v>143103.22470150713</v>
      </c>
      <c r="J11" s="721">
        <v>134649.77162363575</v>
      </c>
      <c r="K11" s="718">
        <v>118890.76030069464</v>
      </c>
    </row>
    <row r="12" spans="1:11" ht="15" customHeight="1">
      <c r="A12" s="611" t="s">
        <v>21</v>
      </c>
      <c r="B12" s="693">
        <v>1759.3500941255124</v>
      </c>
      <c r="C12" s="693">
        <v>1646.7054633246369</v>
      </c>
      <c r="D12" s="711">
        <v>1742.047499576299</v>
      </c>
      <c r="E12" s="712">
        <v>1709.5502366813992</v>
      </c>
      <c r="F12" s="713">
        <v>1451.156813602634</v>
      </c>
      <c r="G12" s="714">
        <v>75686.41629438933</v>
      </c>
      <c r="H12" s="715">
        <v>79647.49926013614</v>
      </c>
      <c r="I12" s="714">
        <v>83024.86302384126</v>
      </c>
      <c r="J12" s="716">
        <v>89322.95272727273</v>
      </c>
      <c r="K12" s="712">
        <v>76044.9798629266</v>
      </c>
    </row>
    <row r="13" spans="1:11" ht="15" customHeight="1">
      <c r="A13" s="611" t="s">
        <v>22</v>
      </c>
      <c r="B13" s="693">
        <v>2706.3742371369185</v>
      </c>
      <c r="C13" s="693">
        <v>1897.659531961997</v>
      </c>
      <c r="D13" s="711">
        <v>1992.096119378233</v>
      </c>
      <c r="E13" s="712">
        <v>2199.4825156910465</v>
      </c>
      <c r="F13" s="713">
        <v>1569.613372678293</v>
      </c>
      <c r="G13" s="714">
        <v>198118.98250800688</v>
      </c>
      <c r="H13" s="715">
        <v>163723.38192657926</v>
      </c>
      <c r="I13" s="714">
        <v>183132.21979651524</v>
      </c>
      <c r="J13" s="716">
        <v>188904.45135422633</v>
      </c>
      <c r="K13" s="712">
        <v>134534.50228532136</v>
      </c>
    </row>
    <row r="14" spans="1:11" ht="15" customHeight="1">
      <c r="A14" s="611" t="s">
        <v>23</v>
      </c>
      <c r="B14" s="693">
        <v>2551.3958840121177</v>
      </c>
      <c r="C14" s="693">
        <v>2234.75822992399</v>
      </c>
      <c r="D14" s="711">
        <v>2330.261377526027</v>
      </c>
      <c r="E14" s="712">
        <v>2504.019625527188</v>
      </c>
      <c r="F14" s="713">
        <v>2358.898407116131</v>
      </c>
      <c r="G14" s="714">
        <v>235232.20291236887</v>
      </c>
      <c r="H14" s="715">
        <v>182213.76696521204</v>
      </c>
      <c r="I14" s="714">
        <v>182828.11992842576</v>
      </c>
      <c r="J14" s="716">
        <v>182347.32429000465</v>
      </c>
      <c r="K14" s="712">
        <v>165856.7979869466</v>
      </c>
    </row>
    <row r="15" spans="1:11" ht="15" customHeight="1">
      <c r="A15" s="611" t="s">
        <v>24</v>
      </c>
      <c r="B15" s="693">
        <v>3296.4777987857683</v>
      </c>
      <c r="C15" s="693">
        <v>2956.2201023651305</v>
      </c>
      <c r="D15" s="711">
        <v>3417.8589840697355</v>
      </c>
      <c r="E15" s="712">
        <v>3018.5431056289517</v>
      </c>
      <c r="F15" s="713">
        <v>2578.541202851384</v>
      </c>
      <c r="G15" s="714">
        <v>337035.9688936019</v>
      </c>
      <c r="H15" s="715">
        <v>272807.7728644627</v>
      </c>
      <c r="I15" s="714">
        <v>310308.7287982049</v>
      </c>
      <c r="J15" s="716">
        <v>271294.911328564</v>
      </c>
      <c r="K15" s="712">
        <v>250880.7475602523</v>
      </c>
    </row>
    <row r="16" spans="1:11" ht="15" customHeight="1">
      <c r="A16" s="611" t="s">
        <v>25</v>
      </c>
      <c r="B16" s="693">
        <v>1576.8582509463636</v>
      </c>
      <c r="C16" s="693">
        <v>1774.207322946696</v>
      </c>
      <c r="D16" s="711">
        <v>1937.55758920779</v>
      </c>
      <c r="E16" s="712">
        <v>1966.2783666571895</v>
      </c>
      <c r="F16" s="713">
        <v>2196.204684013599</v>
      </c>
      <c r="G16" s="714">
        <v>93605.79633677547</v>
      </c>
      <c r="H16" s="715">
        <v>93643.16911381083</v>
      </c>
      <c r="I16" s="714">
        <v>105745.87586617986</v>
      </c>
      <c r="J16" s="716">
        <v>114620.63208109718</v>
      </c>
      <c r="K16" s="712">
        <v>109550.13950682452</v>
      </c>
    </row>
    <row r="17" spans="1:12" ht="15" customHeight="1">
      <c r="A17" s="611" t="s">
        <v>26</v>
      </c>
      <c r="B17" s="693">
        <v>2297.727675193208</v>
      </c>
      <c r="C17" s="693">
        <v>1810.313114956638</v>
      </c>
      <c r="D17" s="711">
        <v>1772.9600377357958</v>
      </c>
      <c r="E17" s="712">
        <v>1645.8096611608398</v>
      </c>
      <c r="F17" s="713">
        <v>1429.9729079604142</v>
      </c>
      <c r="G17" s="714">
        <v>190451.4572137247</v>
      </c>
      <c r="H17" s="715">
        <v>174545.85316963168</v>
      </c>
      <c r="I17" s="714">
        <v>180039.17085052445</v>
      </c>
      <c r="J17" s="716">
        <v>164369.89148782255</v>
      </c>
      <c r="K17" s="712">
        <v>134569.733076887</v>
      </c>
      <c r="L17" s="695"/>
    </row>
    <row r="18" spans="1:12" ht="15" customHeight="1">
      <c r="A18" s="611" t="s">
        <v>27</v>
      </c>
      <c r="B18" s="693">
        <v>1891.6894219003705</v>
      </c>
      <c r="C18" s="693">
        <v>1581.856604972064</v>
      </c>
      <c r="D18" s="711">
        <v>1955.4151848413037</v>
      </c>
      <c r="E18" s="712">
        <v>1918.2589751926691</v>
      </c>
      <c r="F18" s="713">
        <v>1300.670014070548</v>
      </c>
      <c r="G18" s="714">
        <v>194691.62762967378</v>
      </c>
      <c r="H18" s="715">
        <v>165805.39865033742</v>
      </c>
      <c r="I18" s="714">
        <v>177885.47291835083</v>
      </c>
      <c r="J18" s="716">
        <v>176879.21540542692</v>
      </c>
      <c r="K18" s="712">
        <v>150956.71560206154</v>
      </c>
      <c r="L18" s="695"/>
    </row>
    <row r="19" spans="1:12" ht="15" customHeight="1">
      <c r="A19" s="611" t="s">
        <v>28</v>
      </c>
      <c r="B19" s="693">
        <v>3137.1283911724345</v>
      </c>
      <c r="C19" s="693">
        <v>2943.7840792304482</v>
      </c>
      <c r="D19" s="711">
        <v>2476.7736886590496</v>
      </c>
      <c r="E19" s="712">
        <v>2868.0298101029107</v>
      </c>
      <c r="F19" s="713">
        <v>2341.406092835335</v>
      </c>
      <c r="G19" s="714">
        <v>172189.67617439546</v>
      </c>
      <c r="H19" s="715">
        <v>159786.5980909468</v>
      </c>
      <c r="I19" s="714">
        <v>151579.11394263234</v>
      </c>
      <c r="J19" s="716">
        <v>162704.8122701485</v>
      </c>
      <c r="K19" s="712">
        <v>138172.87748335145</v>
      </c>
      <c r="L19" s="695"/>
    </row>
    <row r="20" spans="1:12" ht="15" customHeight="1">
      <c r="A20" s="611" t="s">
        <v>29</v>
      </c>
      <c r="B20" s="693">
        <v>2436.2204109228537</v>
      </c>
      <c r="C20" s="693">
        <v>2300.3128265167475</v>
      </c>
      <c r="D20" s="711">
        <v>2284.2501281197765</v>
      </c>
      <c r="E20" s="712">
        <v>2225.6229186804067</v>
      </c>
      <c r="F20" s="713">
        <v>1982.25525666715</v>
      </c>
      <c r="G20" s="714">
        <v>219568.35794424952</v>
      </c>
      <c r="H20" s="715">
        <v>204975.21176651778</v>
      </c>
      <c r="I20" s="714">
        <v>208207.1403597374</v>
      </c>
      <c r="J20" s="716">
        <v>201009.93557595866</v>
      </c>
      <c r="K20" s="712">
        <v>176713.2133923417</v>
      </c>
      <c r="L20" s="695"/>
    </row>
    <row r="21" spans="1:12" ht="15" customHeight="1">
      <c r="A21" s="611" t="s">
        <v>30</v>
      </c>
      <c r="B21" s="693">
        <v>1827.8567570173836</v>
      </c>
      <c r="C21" s="693">
        <v>1653.856563562034</v>
      </c>
      <c r="D21" s="711">
        <v>1463.320333645484</v>
      </c>
      <c r="E21" s="712">
        <v>1333.5179767379473</v>
      </c>
      <c r="F21" s="713">
        <v>1212.0090394219235</v>
      </c>
      <c r="G21" s="714">
        <v>181876.52173913043</v>
      </c>
      <c r="H21" s="715">
        <v>151432.92286406088</v>
      </c>
      <c r="I21" s="714">
        <v>153479.3004946701</v>
      </c>
      <c r="J21" s="716">
        <v>141459.69644705072</v>
      </c>
      <c r="K21" s="712">
        <v>138288.8145772197</v>
      </c>
      <c r="L21" s="695"/>
    </row>
    <row r="22" spans="1:12" ht="15" customHeight="1">
      <c r="A22" s="611" t="s">
        <v>31</v>
      </c>
      <c r="B22" s="693">
        <v>1956.6185474706429</v>
      </c>
      <c r="C22" s="693">
        <v>1772.6977143374008</v>
      </c>
      <c r="D22" s="711">
        <v>1872.995576549764</v>
      </c>
      <c r="E22" s="712">
        <v>1883.812910732041</v>
      </c>
      <c r="F22" s="713">
        <v>1800.8291765543756</v>
      </c>
      <c r="G22" s="714">
        <v>152917.09994222992</v>
      </c>
      <c r="H22" s="715">
        <v>139838.33845274663</v>
      </c>
      <c r="I22" s="714">
        <v>133126.34080590238</v>
      </c>
      <c r="J22" s="716">
        <v>151969.80090813834</v>
      </c>
      <c r="K22" s="712">
        <v>117780.63688081033</v>
      </c>
      <c r="L22" s="695"/>
    </row>
    <row r="23" spans="1:12" ht="15" customHeight="1">
      <c r="A23" s="611" t="s">
        <v>32</v>
      </c>
      <c r="B23" s="693">
        <v>2534.5879201973125</v>
      </c>
      <c r="C23" s="693">
        <v>2283.5509362280454</v>
      </c>
      <c r="D23" s="711">
        <v>2106.6205903851433</v>
      </c>
      <c r="E23" s="712">
        <v>2345.2104538964627</v>
      </c>
      <c r="F23" s="713">
        <v>2177.0196290422987</v>
      </c>
      <c r="G23" s="714">
        <v>184771.6385290933</v>
      </c>
      <c r="H23" s="715">
        <v>166664.43549342494</v>
      </c>
      <c r="I23" s="714">
        <v>160412.76641298638</v>
      </c>
      <c r="J23" s="716">
        <v>176299.01532780737</v>
      </c>
      <c r="K23" s="712">
        <v>141803.44305713207</v>
      </c>
      <c r="L23" s="695"/>
    </row>
    <row r="24" spans="1:12" ht="15" customHeight="1">
      <c r="A24" s="611" t="s">
        <v>33</v>
      </c>
      <c r="B24" s="693">
        <v>2081.70657707318</v>
      </c>
      <c r="C24" s="693">
        <v>1870.08965903051</v>
      </c>
      <c r="D24" s="711">
        <v>2015.4723307159031</v>
      </c>
      <c r="E24" s="712">
        <v>2225.40480520746</v>
      </c>
      <c r="F24" s="713">
        <v>1693.7613853211064</v>
      </c>
      <c r="G24" s="714">
        <v>105476.75540468108</v>
      </c>
      <c r="H24" s="715">
        <v>95421.96713129657</v>
      </c>
      <c r="I24" s="714">
        <v>105974.21177328231</v>
      </c>
      <c r="J24" s="716">
        <v>124304.21056429499</v>
      </c>
      <c r="K24" s="712">
        <v>81226.89652705747</v>
      </c>
      <c r="L24" s="695"/>
    </row>
    <row r="25" spans="11:12" ht="14.25">
      <c r="K25" s="697"/>
      <c r="L25" s="695"/>
    </row>
    <row r="26" spans="1:12" ht="15">
      <c r="A26" s="722"/>
      <c r="B26" s="722"/>
      <c r="C26" s="723"/>
      <c r="D26" s="723"/>
      <c r="E26" s="723"/>
      <c r="F26" s="723"/>
      <c r="G26" s="723"/>
      <c r="H26" s="723"/>
      <c r="I26" s="723"/>
      <c r="J26" s="723"/>
      <c r="K26" s="723"/>
      <c r="L26" s="695"/>
    </row>
    <row r="27" spans="1:12" ht="15">
      <c r="A27" s="724"/>
      <c r="B27" s="724"/>
      <c r="C27" s="725"/>
      <c r="D27" s="725"/>
      <c r="E27" s="725"/>
      <c r="F27" s="725"/>
      <c r="G27" s="725"/>
      <c r="H27" s="726"/>
      <c r="I27" s="726"/>
      <c r="J27" s="726"/>
      <c r="K27" s="725"/>
      <c r="L27" s="695"/>
    </row>
  </sheetData>
  <mergeCells count="7">
    <mergeCell ref="A2:K2"/>
    <mergeCell ref="A3:K3"/>
    <mergeCell ref="A4:A7"/>
    <mergeCell ref="B4:K4"/>
    <mergeCell ref="B5:F5"/>
    <mergeCell ref="G5:K5"/>
    <mergeCell ref="B7:K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zoomScale="90" zoomScaleNormal="90" workbookViewId="0" topLeftCell="A1">
      <pane ySplit="5" topLeftCell="A6" activePane="bottomLeft" state="frozen"/>
      <selection pane="bottomLeft" activeCell="A1" sqref="A1"/>
    </sheetView>
  </sheetViews>
  <sheetFormatPr defaultColWidth="8.796875" defaultRowHeight="14.25"/>
  <cols>
    <col min="1" max="1" width="28.69921875" style="0" customWidth="1"/>
    <col min="3" max="4" width="12" style="0" customWidth="1"/>
    <col min="6" max="7" width="12" style="0" customWidth="1"/>
    <col min="9" max="10" width="12" style="0" customWidth="1"/>
    <col min="12" max="13" width="12" style="0" customWidth="1"/>
    <col min="15" max="16" width="12" style="0" customWidth="1"/>
  </cols>
  <sheetData>
    <row r="1" spans="1:16" ht="15">
      <c r="A1" s="10"/>
      <c r="B1" s="1"/>
      <c r="C1" s="1"/>
      <c r="D1" s="1"/>
      <c r="E1" s="1"/>
      <c r="F1" s="1"/>
      <c r="G1" s="1"/>
      <c r="H1" s="1"/>
      <c r="I1" s="1"/>
      <c r="J1" s="1"/>
      <c r="K1" s="7"/>
      <c r="L1" s="1"/>
      <c r="M1" s="1"/>
      <c r="N1" s="1"/>
      <c r="O1" s="1"/>
      <c r="P1" s="1"/>
    </row>
    <row r="2" spans="1:16" ht="18" customHeight="1">
      <c r="A2" s="798" t="s">
        <v>878</v>
      </c>
      <c r="B2" s="798"/>
      <c r="C2" s="798"/>
      <c r="D2" s="798"/>
      <c r="E2" s="798"/>
      <c r="F2" s="798"/>
      <c r="G2" s="798"/>
      <c r="H2" s="798"/>
      <c r="I2" s="798"/>
      <c r="J2" s="798"/>
      <c r="K2" s="798"/>
      <c r="L2" s="798"/>
      <c r="M2" s="798"/>
      <c r="N2" s="798"/>
      <c r="O2" s="798"/>
      <c r="P2" s="798"/>
    </row>
    <row r="3" spans="1:16" ht="15">
      <c r="A3" s="757" t="s">
        <v>6</v>
      </c>
      <c r="B3" s="784">
        <v>2012</v>
      </c>
      <c r="C3" s="784"/>
      <c r="D3" s="784"/>
      <c r="E3" s="784">
        <v>2013</v>
      </c>
      <c r="F3" s="784"/>
      <c r="G3" s="784"/>
      <c r="H3" s="784">
        <v>2014</v>
      </c>
      <c r="I3" s="784"/>
      <c r="J3" s="785"/>
      <c r="K3" s="784">
        <v>2015</v>
      </c>
      <c r="L3" s="784"/>
      <c r="M3" s="784"/>
      <c r="N3" s="784">
        <v>2016</v>
      </c>
      <c r="O3" s="784"/>
      <c r="P3" s="785"/>
    </row>
    <row r="4" spans="1:17" ht="15">
      <c r="A4" s="758"/>
      <c r="B4" s="799" t="s">
        <v>372</v>
      </c>
      <c r="C4" s="801" t="s">
        <v>371</v>
      </c>
      <c r="D4" s="802"/>
      <c r="E4" s="799" t="s">
        <v>372</v>
      </c>
      <c r="F4" s="801" t="s">
        <v>371</v>
      </c>
      <c r="G4" s="802"/>
      <c r="H4" s="799" t="s">
        <v>372</v>
      </c>
      <c r="I4" s="801" t="s">
        <v>371</v>
      </c>
      <c r="J4" s="802"/>
      <c r="K4" s="799" t="s">
        <v>372</v>
      </c>
      <c r="L4" s="801" t="s">
        <v>371</v>
      </c>
      <c r="M4" s="802"/>
      <c r="N4" s="799" t="s">
        <v>372</v>
      </c>
      <c r="O4" s="801" t="s">
        <v>371</v>
      </c>
      <c r="P4" s="803"/>
      <c r="Q4" s="685"/>
    </row>
    <row r="5" spans="1:17" ht="26.25" customHeight="1" thickBot="1">
      <c r="A5" s="759"/>
      <c r="B5" s="800"/>
      <c r="C5" s="253" t="s">
        <v>373</v>
      </c>
      <c r="D5" s="253" t="s">
        <v>374</v>
      </c>
      <c r="E5" s="800"/>
      <c r="F5" s="253" t="s">
        <v>373</v>
      </c>
      <c r="G5" s="253" t="s">
        <v>374</v>
      </c>
      <c r="H5" s="800"/>
      <c r="I5" s="253" t="s">
        <v>373</v>
      </c>
      <c r="J5" s="253" t="s">
        <v>374</v>
      </c>
      <c r="K5" s="800"/>
      <c r="L5" s="253" t="s">
        <v>373</v>
      </c>
      <c r="M5" s="253" t="s">
        <v>374</v>
      </c>
      <c r="N5" s="800"/>
      <c r="O5" s="253" t="s">
        <v>373</v>
      </c>
      <c r="P5" s="686" t="s">
        <v>374</v>
      </c>
      <c r="Q5" s="685"/>
    </row>
    <row r="6" spans="1:16" ht="18" customHeight="1">
      <c r="A6" s="191" t="s">
        <v>7</v>
      </c>
      <c r="B6" s="74"/>
      <c r="C6" s="343"/>
      <c r="D6" s="344"/>
      <c r="E6" s="74"/>
      <c r="F6" s="343"/>
      <c r="G6" s="345"/>
      <c r="H6" s="74"/>
      <c r="I6" s="343"/>
      <c r="J6" s="345"/>
      <c r="K6" s="74"/>
      <c r="L6" s="343"/>
      <c r="M6" s="345"/>
      <c r="N6" s="74"/>
      <c r="O6" s="343"/>
      <c r="P6" s="345"/>
    </row>
    <row r="7" spans="1:16" ht="15">
      <c r="A7" s="199" t="s">
        <v>40</v>
      </c>
      <c r="B7" s="75">
        <v>6974</v>
      </c>
      <c r="C7" s="75">
        <v>3896</v>
      </c>
      <c r="D7" s="75">
        <v>3078</v>
      </c>
      <c r="E7" s="75">
        <v>6776</v>
      </c>
      <c r="F7" s="75">
        <v>3717</v>
      </c>
      <c r="G7" s="75">
        <v>3059</v>
      </c>
      <c r="H7" s="75">
        <v>5379</v>
      </c>
      <c r="I7" s="75">
        <v>3622</v>
      </c>
      <c r="J7" s="75">
        <v>1757</v>
      </c>
      <c r="K7" s="75">
        <v>5916</v>
      </c>
      <c r="L7" s="75">
        <v>3644</v>
      </c>
      <c r="M7" s="75">
        <v>2272</v>
      </c>
      <c r="N7" s="75">
        <v>6814</v>
      </c>
      <c r="O7" s="75">
        <v>3805</v>
      </c>
      <c r="P7" s="75">
        <v>3009</v>
      </c>
    </row>
    <row r="8" spans="1:16" ht="15">
      <c r="A8" s="199" t="s">
        <v>306</v>
      </c>
      <c r="B8" s="75">
        <v>718193</v>
      </c>
      <c r="C8" s="75">
        <v>548922</v>
      </c>
      <c r="D8" s="75">
        <v>169271</v>
      </c>
      <c r="E8" s="75">
        <v>683570</v>
      </c>
      <c r="F8" s="75">
        <v>517472</v>
      </c>
      <c r="G8" s="75">
        <v>166098</v>
      </c>
      <c r="H8" s="75">
        <v>600461</v>
      </c>
      <c r="I8" s="75">
        <v>505697</v>
      </c>
      <c r="J8" s="75">
        <v>94764</v>
      </c>
      <c r="K8" s="75">
        <v>632301</v>
      </c>
      <c r="L8" s="75">
        <v>507029</v>
      </c>
      <c r="M8" s="75">
        <v>125272</v>
      </c>
      <c r="N8" s="75">
        <v>695401</v>
      </c>
      <c r="O8" s="75">
        <v>534544</v>
      </c>
      <c r="P8" s="75">
        <v>160857</v>
      </c>
    </row>
    <row r="9" spans="1:16" ht="32.25">
      <c r="A9" s="199" t="s">
        <v>302</v>
      </c>
      <c r="B9" s="72">
        <v>102.98150272440493</v>
      </c>
      <c r="C9" s="72">
        <v>140.89373716632443</v>
      </c>
      <c r="D9" s="72">
        <v>54.99382716049383</v>
      </c>
      <c r="E9" s="72">
        <v>100.9</v>
      </c>
      <c r="F9" s="72">
        <v>139.2</v>
      </c>
      <c r="G9" s="72">
        <v>54.3</v>
      </c>
      <c r="H9" s="72">
        <v>111.6</v>
      </c>
      <c r="I9" s="72">
        <v>139.6</v>
      </c>
      <c r="J9" s="72">
        <v>53.9</v>
      </c>
      <c r="K9" s="72">
        <v>106.9</v>
      </c>
      <c r="L9" s="72">
        <v>139.1</v>
      </c>
      <c r="M9" s="72">
        <v>55.1</v>
      </c>
      <c r="N9" s="72">
        <v>102.1</v>
      </c>
      <c r="O9" s="72">
        <v>140.5</v>
      </c>
      <c r="P9" s="72">
        <v>53.5</v>
      </c>
    </row>
    <row r="10" spans="1:16" ht="15">
      <c r="A10" s="199" t="s">
        <v>334</v>
      </c>
      <c r="B10" s="76">
        <v>4.563665041583023</v>
      </c>
      <c r="C10" s="76">
        <v>5.677104722792608</v>
      </c>
      <c r="D10" s="76">
        <v>3.154320987654321</v>
      </c>
      <c r="E10" s="76">
        <v>4.5</v>
      </c>
      <c r="F10" s="76">
        <v>5.7</v>
      </c>
      <c r="G10" s="76">
        <v>3.1</v>
      </c>
      <c r="H10" s="76">
        <v>4.8</v>
      </c>
      <c r="I10" s="76">
        <v>5.7</v>
      </c>
      <c r="J10" s="76">
        <v>3</v>
      </c>
      <c r="K10" s="76">
        <v>4.6</v>
      </c>
      <c r="L10" s="76">
        <v>5.7</v>
      </c>
      <c r="M10" s="76">
        <v>3</v>
      </c>
      <c r="N10" s="76">
        <v>4.4</v>
      </c>
      <c r="O10" s="76">
        <v>5.7</v>
      </c>
      <c r="P10" s="76">
        <v>2.9</v>
      </c>
    </row>
    <row r="11" spans="1:16" ht="18" customHeight="1">
      <c r="A11" s="191" t="s">
        <v>41</v>
      </c>
      <c r="B11" s="77"/>
      <c r="C11" s="77"/>
      <c r="D11" s="77"/>
      <c r="E11" s="77"/>
      <c r="F11" s="77"/>
      <c r="G11" s="77"/>
      <c r="H11" s="77"/>
      <c r="I11" s="77"/>
      <c r="J11" s="77"/>
      <c r="K11" s="77"/>
      <c r="L11" s="77"/>
      <c r="M11" s="77"/>
      <c r="N11" s="77"/>
      <c r="O11" s="77"/>
      <c r="P11" s="77"/>
    </row>
    <row r="12" spans="1:16" ht="15">
      <c r="A12" s="199" t="s">
        <v>40</v>
      </c>
      <c r="B12" s="75">
        <v>4119</v>
      </c>
      <c r="C12" s="75">
        <v>1093</v>
      </c>
      <c r="D12" s="75">
        <v>3026</v>
      </c>
      <c r="E12" s="75">
        <v>3991</v>
      </c>
      <c r="F12" s="75">
        <v>956</v>
      </c>
      <c r="G12" s="75">
        <v>3035</v>
      </c>
      <c r="H12" s="75">
        <v>2647</v>
      </c>
      <c r="I12" s="75">
        <v>934</v>
      </c>
      <c r="J12" s="75">
        <v>1713</v>
      </c>
      <c r="K12" s="75">
        <v>3062</v>
      </c>
      <c r="L12" s="75">
        <v>854</v>
      </c>
      <c r="M12" s="75">
        <v>2208</v>
      </c>
      <c r="N12" s="75">
        <v>3923</v>
      </c>
      <c r="O12" s="75">
        <v>971</v>
      </c>
      <c r="P12" s="75">
        <v>2952</v>
      </c>
    </row>
    <row r="13" spans="1:16" ht="15">
      <c r="A13" s="199" t="s">
        <v>306</v>
      </c>
      <c r="B13" s="75">
        <v>329512</v>
      </c>
      <c r="C13" s="75">
        <v>163784</v>
      </c>
      <c r="D13" s="75">
        <v>165728</v>
      </c>
      <c r="E13" s="75">
        <v>304268</v>
      </c>
      <c r="F13" s="75">
        <v>139668</v>
      </c>
      <c r="G13" s="75">
        <v>164600</v>
      </c>
      <c r="H13" s="75">
        <v>231271</v>
      </c>
      <c r="I13" s="75">
        <v>138687</v>
      </c>
      <c r="J13" s="75">
        <v>92584</v>
      </c>
      <c r="K13" s="75">
        <v>244643</v>
      </c>
      <c r="L13" s="75">
        <v>122809</v>
      </c>
      <c r="M13" s="75">
        <v>121834</v>
      </c>
      <c r="N13" s="75">
        <v>301227</v>
      </c>
      <c r="O13" s="75">
        <v>143822</v>
      </c>
      <c r="P13" s="75">
        <v>157405</v>
      </c>
    </row>
    <row r="14" spans="1:16" ht="32.25">
      <c r="A14" s="199" t="s">
        <v>302</v>
      </c>
      <c r="B14" s="72">
        <v>79.99805778101481</v>
      </c>
      <c r="C14" s="72">
        <v>149.84812442817932</v>
      </c>
      <c r="D14" s="72">
        <v>54.768010575016525</v>
      </c>
      <c r="E14" s="72">
        <v>76.2</v>
      </c>
      <c r="F14" s="72">
        <v>146.1</v>
      </c>
      <c r="G14" s="72">
        <v>54.2</v>
      </c>
      <c r="H14" s="72">
        <v>87.4</v>
      </c>
      <c r="I14" s="72">
        <v>148.5</v>
      </c>
      <c r="J14" s="72">
        <v>54</v>
      </c>
      <c r="K14" s="72">
        <v>79.9</v>
      </c>
      <c r="L14" s="72">
        <v>143.8</v>
      </c>
      <c r="M14" s="72">
        <v>55.2</v>
      </c>
      <c r="N14" s="72">
        <v>76.8</v>
      </c>
      <c r="O14" s="72">
        <v>148.1</v>
      </c>
      <c r="P14" s="72">
        <v>53.3</v>
      </c>
    </row>
    <row r="15" spans="1:16" ht="15">
      <c r="A15" s="199" t="s">
        <v>334</v>
      </c>
      <c r="B15" s="76">
        <v>3.8523913571255157</v>
      </c>
      <c r="C15" s="76">
        <v>5.810612991765782</v>
      </c>
      <c r="D15" s="76">
        <v>3.1450760079312623</v>
      </c>
      <c r="E15" s="76">
        <v>3.7</v>
      </c>
      <c r="F15" s="76">
        <v>5.8</v>
      </c>
      <c r="G15" s="76">
        <v>3.1</v>
      </c>
      <c r="H15" s="76">
        <v>4</v>
      </c>
      <c r="I15" s="76">
        <v>5.8</v>
      </c>
      <c r="J15" s="76">
        <v>3</v>
      </c>
      <c r="K15" s="76">
        <v>3.7</v>
      </c>
      <c r="L15" s="76">
        <v>5.6</v>
      </c>
      <c r="M15" s="76">
        <v>3</v>
      </c>
      <c r="N15" s="76">
        <v>3.6</v>
      </c>
      <c r="O15" s="76">
        <v>5.7</v>
      </c>
      <c r="P15" s="76">
        <v>2.9</v>
      </c>
    </row>
    <row r="16" spans="1:16" ht="18" customHeight="1">
      <c r="A16" s="191" t="s">
        <v>42</v>
      </c>
      <c r="B16" s="77"/>
      <c r="C16" s="77"/>
      <c r="D16" s="77"/>
      <c r="E16" s="77"/>
      <c r="F16" s="77"/>
      <c r="G16" s="77"/>
      <c r="H16" s="77"/>
      <c r="I16" s="77"/>
      <c r="J16" s="77"/>
      <c r="K16" s="77"/>
      <c r="L16" s="77"/>
      <c r="M16" s="77"/>
      <c r="N16" s="77"/>
      <c r="O16" s="77"/>
      <c r="P16" s="77"/>
    </row>
    <row r="17" spans="1:16" ht="15">
      <c r="A17" s="199" t="s">
        <v>40</v>
      </c>
      <c r="B17" s="75">
        <v>2855</v>
      </c>
      <c r="C17" s="75">
        <v>2803</v>
      </c>
      <c r="D17" s="75">
        <v>52</v>
      </c>
      <c r="E17" s="75">
        <v>2785</v>
      </c>
      <c r="F17" s="75">
        <v>2761</v>
      </c>
      <c r="G17" s="75">
        <v>24</v>
      </c>
      <c r="H17" s="75">
        <v>2732</v>
      </c>
      <c r="I17" s="75">
        <v>2688</v>
      </c>
      <c r="J17" s="75">
        <v>44</v>
      </c>
      <c r="K17" s="75">
        <v>2854</v>
      </c>
      <c r="L17" s="75">
        <v>2790</v>
      </c>
      <c r="M17" s="75">
        <v>64</v>
      </c>
      <c r="N17" s="75">
        <v>2891</v>
      </c>
      <c r="O17" s="75">
        <v>2834</v>
      </c>
      <c r="P17" s="75">
        <v>57</v>
      </c>
    </row>
    <row r="18" spans="1:16" ht="15">
      <c r="A18" s="199" t="s">
        <v>306</v>
      </c>
      <c r="B18" s="75">
        <v>388681</v>
      </c>
      <c r="C18" s="75">
        <v>385138</v>
      </c>
      <c r="D18" s="75">
        <v>3543</v>
      </c>
      <c r="E18" s="75">
        <v>379302</v>
      </c>
      <c r="F18" s="75">
        <v>377804</v>
      </c>
      <c r="G18" s="75">
        <v>1498</v>
      </c>
      <c r="H18" s="75">
        <v>369190</v>
      </c>
      <c r="I18" s="75">
        <v>367010</v>
      </c>
      <c r="J18" s="75">
        <v>2180</v>
      </c>
      <c r="K18" s="75">
        <v>387658</v>
      </c>
      <c r="L18" s="75">
        <v>384220</v>
      </c>
      <c r="M18" s="75">
        <v>3438</v>
      </c>
      <c r="N18" s="75">
        <v>394174</v>
      </c>
      <c r="O18" s="75">
        <v>390722</v>
      </c>
      <c r="P18" s="75">
        <v>3452</v>
      </c>
    </row>
    <row r="19" spans="1:16" ht="32.25">
      <c r="A19" s="199" t="s">
        <v>302</v>
      </c>
      <c r="B19" s="72">
        <v>136.14045534150614</v>
      </c>
      <c r="C19" s="72">
        <v>137.40206921155905</v>
      </c>
      <c r="D19" s="72">
        <v>68.13461538461539</v>
      </c>
      <c r="E19" s="72">
        <v>136.2</v>
      </c>
      <c r="F19" s="72">
        <v>136.8</v>
      </c>
      <c r="G19" s="72">
        <v>62.4</v>
      </c>
      <c r="H19" s="72">
        <v>135.1</v>
      </c>
      <c r="I19" s="72">
        <v>136.5</v>
      </c>
      <c r="J19" s="72">
        <v>49.5</v>
      </c>
      <c r="K19" s="72">
        <v>135.8</v>
      </c>
      <c r="L19" s="72">
        <v>137.7</v>
      </c>
      <c r="M19" s="72">
        <v>53.7</v>
      </c>
      <c r="N19" s="72">
        <v>136.3</v>
      </c>
      <c r="O19" s="72">
        <v>137.9</v>
      </c>
      <c r="P19" s="72">
        <v>60.6</v>
      </c>
    </row>
    <row r="20" spans="1:16" ht="15">
      <c r="A20" s="199" t="s">
        <v>334</v>
      </c>
      <c r="B20" s="76">
        <v>5.589842381786339</v>
      </c>
      <c r="C20" s="76">
        <v>5.625044595076703</v>
      </c>
      <c r="D20" s="76">
        <v>3.6923076923076925</v>
      </c>
      <c r="E20" s="76">
        <v>5.7</v>
      </c>
      <c r="F20" s="76">
        <v>5.7</v>
      </c>
      <c r="G20" s="76">
        <v>3.7</v>
      </c>
      <c r="H20" s="76">
        <v>5.6</v>
      </c>
      <c r="I20" s="76">
        <v>5.7</v>
      </c>
      <c r="J20" s="76">
        <v>2</v>
      </c>
      <c r="K20" s="76">
        <v>5.6</v>
      </c>
      <c r="L20" s="76">
        <v>5.7</v>
      </c>
      <c r="M20" s="76">
        <v>3.3</v>
      </c>
      <c r="N20" s="76">
        <v>5.6</v>
      </c>
      <c r="O20" s="76">
        <v>5.7</v>
      </c>
      <c r="P20" s="76">
        <v>3.4</v>
      </c>
    </row>
    <row r="21" spans="1:16" ht="15">
      <c r="A21" s="9"/>
      <c r="B21" s="4"/>
      <c r="C21" s="1"/>
      <c r="D21" s="1"/>
      <c r="E21" s="1"/>
      <c r="F21" s="1"/>
      <c r="G21" s="1"/>
      <c r="H21" s="1"/>
      <c r="I21" s="1"/>
      <c r="J21" s="1"/>
      <c r="K21" s="7"/>
      <c r="L21" s="1"/>
      <c r="M21" s="1"/>
      <c r="N21" s="1"/>
      <c r="O21" s="1"/>
      <c r="P21" s="1"/>
    </row>
  </sheetData>
  <mergeCells count="17">
    <mergeCell ref="K3:M3"/>
    <mergeCell ref="N3:P3"/>
    <mergeCell ref="A2:P2"/>
    <mergeCell ref="B4:B5"/>
    <mergeCell ref="C4:D4"/>
    <mergeCell ref="E4:E5"/>
    <mergeCell ref="F4:G4"/>
    <mergeCell ref="A3:A5"/>
    <mergeCell ref="B3:D3"/>
    <mergeCell ref="E3:G3"/>
    <mergeCell ref="H3:J3"/>
    <mergeCell ref="H4:H5"/>
    <mergeCell ref="I4:J4"/>
    <mergeCell ref="K4:K5"/>
    <mergeCell ref="L4:M4"/>
    <mergeCell ref="N4:N5"/>
    <mergeCell ref="O4:P4"/>
  </mergeCells>
  <printOptions/>
  <pageMargins left="0.7" right="0.7" top="0.75" bottom="0.75" header="0.3" footer="0.3"/>
  <pageSetup horizontalDpi="600" verticalDpi="600" orientation="landscape" paperSize="9" scale="6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zoomScale="90" zoomScaleNormal="90" workbookViewId="0" topLeftCell="A1">
      <pane ySplit="4" topLeftCell="A5" activePane="bottomLeft" state="frozen"/>
      <selection pane="bottomLeft" activeCell="A1" sqref="A1"/>
    </sheetView>
  </sheetViews>
  <sheetFormatPr defaultColWidth="8.796875" defaultRowHeight="14.25"/>
  <cols>
    <col min="1" max="1" width="37.5" style="0" customWidth="1"/>
  </cols>
  <sheetData>
    <row r="1" spans="1:10" ht="15">
      <c r="A1" s="7" t="s">
        <v>429</v>
      </c>
      <c r="B1" s="1"/>
      <c r="C1" s="1"/>
      <c r="D1" s="1"/>
      <c r="E1" s="1"/>
      <c r="F1" s="1"/>
      <c r="G1" s="1"/>
      <c r="H1" s="1"/>
      <c r="I1" s="1"/>
      <c r="J1" s="1"/>
    </row>
    <row r="2" spans="1:10" ht="34.5" customHeight="1">
      <c r="A2" s="798" t="s">
        <v>594</v>
      </c>
      <c r="B2" s="798"/>
      <c r="C2" s="798"/>
      <c r="D2" s="798"/>
      <c r="E2" s="798"/>
      <c r="F2" s="798"/>
      <c r="G2" s="798"/>
      <c r="H2" s="756"/>
      <c r="I2" s="756"/>
      <c r="J2" s="756"/>
    </row>
    <row r="3" spans="1:10" ht="27" customHeight="1">
      <c r="A3" s="758" t="s">
        <v>6</v>
      </c>
      <c r="B3" s="804" t="s">
        <v>39</v>
      </c>
      <c r="C3" s="804"/>
      <c r="D3" s="804"/>
      <c r="E3" s="804" t="s">
        <v>304</v>
      </c>
      <c r="F3" s="804"/>
      <c r="G3" s="805"/>
      <c r="H3" s="806" t="s">
        <v>305</v>
      </c>
      <c r="I3" s="807"/>
      <c r="J3" s="807"/>
    </row>
    <row r="4" spans="1:11" ht="30" customHeight="1" thickBot="1">
      <c r="A4" s="759"/>
      <c r="B4" s="41" t="s">
        <v>372</v>
      </c>
      <c r="C4" s="41" t="s">
        <v>301</v>
      </c>
      <c r="D4" s="41" t="s">
        <v>35</v>
      </c>
      <c r="E4" s="41" t="s">
        <v>372</v>
      </c>
      <c r="F4" s="41" t="s">
        <v>301</v>
      </c>
      <c r="G4" s="41" t="s">
        <v>35</v>
      </c>
      <c r="H4" s="41" t="s">
        <v>372</v>
      </c>
      <c r="I4" s="41" t="s">
        <v>301</v>
      </c>
      <c r="J4" s="222" t="s">
        <v>35</v>
      </c>
      <c r="K4" s="685"/>
    </row>
    <row r="5" spans="1:10" ht="18" customHeight="1">
      <c r="A5" s="177" t="s">
        <v>7</v>
      </c>
      <c r="B5" s="201"/>
      <c r="C5" s="78"/>
      <c r="D5" s="78"/>
      <c r="E5" s="79"/>
      <c r="F5" s="79"/>
      <c r="G5" s="79"/>
      <c r="H5" s="79"/>
      <c r="I5" s="79"/>
      <c r="J5" s="120"/>
    </row>
    <row r="6" spans="1:10" ht="15">
      <c r="A6" s="275" t="s">
        <v>1</v>
      </c>
      <c r="B6" s="81">
        <v>6814</v>
      </c>
      <c r="C6" s="80">
        <v>3923</v>
      </c>
      <c r="D6" s="80">
        <v>2891</v>
      </c>
      <c r="E6" s="80">
        <v>3805</v>
      </c>
      <c r="F6" s="80">
        <v>971</v>
      </c>
      <c r="G6" s="80">
        <v>2834</v>
      </c>
      <c r="H6" s="81">
        <v>3009</v>
      </c>
      <c r="I6" s="80">
        <v>2952</v>
      </c>
      <c r="J6" s="80">
        <v>57</v>
      </c>
    </row>
    <row r="7" spans="1:10" ht="15">
      <c r="A7" s="215" t="s">
        <v>254</v>
      </c>
      <c r="B7" s="83">
        <v>4.4</v>
      </c>
      <c r="C7" s="82">
        <v>3.6</v>
      </c>
      <c r="D7" s="82">
        <v>5.6</v>
      </c>
      <c r="E7" s="82">
        <v>5.7</v>
      </c>
      <c r="F7" s="82">
        <v>5.7</v>
      </c>
      <c r="G7" s="82">
        <v>5.7</v>
      </c>
      <c r="H7" s="83">
        <v>2.9</v>
      </c>
      <c r="I7" s="82">
        <v>2.9</v>
      </c>
      <c r="J7" s="82">
        <v>3.4</v>
      </c>
    </row>
    <row r="8" spans="1:10" ht="17.25">
      <c r="A8" s="215" t="s">
        <v>411</v>
      </c>
      <c r="B8" s="202"/>
      <c r="C8" s="202"/>
      <c r="D8" s="202"/>
      <c r="E8" s="202"/>
      <c r="F8" s="202"/>
      <c r="G8" s="202"/>
      <c r="H8" s="202"/>
      <c r="I8" s="202"/>
      <c r="J8" s="73"/>
    </row>
    <row r="9" spans="1:10" ht="15">
      <c r="A9" s="188" t="s">
        <v>255</v>
      </c>
      <c r="B9" s="83">
        <v>102.1</v>
      </c>
      <c r="C9" s="82">
        <v>76.8</v>
      </c>
      <c r="D9" s="82">
        <v>136.3</v>
      </c>
      <c r="E9" s="82">
        <v>140.5</v>
      </c>
      <c r="F9" s="82">
        <v>148.1</v>
      </c>
      <c r="G9" s="82">
        <v>137.9</v>
      </c>
      <c r="H9" s="83">
        <v>53.5</v>
      </c>
      <c r="I9" s="82">
        <v>53.3</v>
      </c>
      <c r="J9" s="82">
        <v>60.6</v>
      </c>
    </row>
    <row r="10" spans="1:10" ht="15">
      <c r="A10" s="188" t="s">
        <v>256</v>
      </c>
      <c r="B10" s="83">
        <v>22.9</v>
      </c>
      <c r="C10" s="82">
        <v>21.4</v>
      </c>
      <c r="D10" s="82">
        <v>24.2</v>
      </c>
      <c r="E10" s="82">
        <v>24.8</v>
      </c>
      <c r="F10" s="82">
        <v>26.2</v>
      </c>
      <c r="G10" s="82">
        <v>24.3</v>
      </c>
      <c r="H10" s="82">
        <v>18.4</v>
      </c>
      <c r="I10" s="82">
        <v>18.4</v>
      </c>
      <c r="J10" s="82">
        <v>18.1</v>
      </c>
    </row>
    <row r="11" spans="1:10" ht="15">
      <c r="A11" s="10" t="s">
        <v>257</v>
      </c>
      <c r="B11" s="202"/>
      <c r="C11" s="73"/>
      <c r="D11" s="73"/>
      <c r="E11" s="202"/>
      <c r="F11" s="73"/>
      <c r="G11" s="73"/>
      <c r="H11" s="202"/>
      <c r="I11" s="73"/>
      <c r="J11" s="73"/>
    </row>
    <row r="12" spans="1:10" ht="15">
      <c r="A12" s="9" t="s">
        <v>12</v>
      </c>
      <c r="B12" s="667">
        <v>3.190500605183744</v>
      </c>
      <c r="C12" s="667">
        <v>1.8368555729580023</v>
      </c>
      <c r="D12" s="667">
        <v>1.3536450322257416</v>
      </c>
      <c r="E12" s="667">
        <v>1.7816047553161354</v>
      </c>
      <c r="F12" s="667">
        <v>0.4546486773750243</v>
      </c>
      <c r="G12" s="667">
        <v>1.3269560779411111</v>
      </c>
      <c r="H12" s="667">
        <v>1.4088958498676087</v>
      </c>
      <c r="I12" s="667">
        <v>1.382206895582978</v>
      </c>
      <c r="J12" s="672">
        <v>0.026688954284630674</v>
      </c>
    </row>
    <row r="13" spans="1:10" ht="15">
      <c r="A13" s="9" t="s">
        <v>13</v>
      </c>
      <c r="B13" s="668">
        <v>639.5719917401915</v>
      </c>
      <c r="C13" s="668">
        <v>368.2185094800075</v>
      </c>
      <c r="D13" s="668">
        <v>271.35348226018397</v>
      </c>
      <c r="E13" s="668">
        <v>357.14285714285717</v>
      </c>
      <c r="F13" s="668">
        <v>91.13947813027971</v>
      </c>
      <c r="G13" s="668">
        <v>266.0033790125774</v>
      </c>
      <c r="H13" s="668">
        <v>282.4291345973343</v>
      </c>
      <c r="I13" s="668">
        <v>277.07903134972776</v>
      </c>
      <c r="J13" s="669">
        <v>5.350103247606532</v>
      </c>
    </row>
    <row r="14" spans="1:10" ht="15">
      <c r="A14" s="10" t="s">
        <v>258</v>
      </c>
      <c r="B14" s="83">
        <v>14.194309634010155</v>
      </c>
      <c r="C14" s="83">
        <v>6.575783753918477</v>
      </c>
      <c r="D14" s="83">
        <v>7.618525880091679</v>
      </c>
      <c r="E14" s="83">
        <v>10.10059862856233</v>
      </c>
      <c r="F14" s="83">
        <v>2.571504156687573</v>
      </c>
      <c r="G14" s="83">
        <v>7.5290944718747586</v>
      </c>
      <c r="H14" s="83">
        <v>4.093711005447824</v>
      </c>
      <c r="I14" s="83">
        <v>4.004279597230904</v>
      </c>
      <c r="J14" s="82">
        <v>0.08943140821692033</v>
      </c>
    </row>
    <row r="15" spans="1:10" ht="15" customHeight="1">
      <c r="A15" s="177" t="s">
        <v>410</v>
      </c>
      <c r="B15" s="670"/>
      <c r="C15" s="671"/>
      <c r="D15" s="671"/>
      <c r="E15" s="84"/>
      <c r="F15" s="84"/>
      <c r="G15" s="84"/>
      <c r="H15" s="84"/>
      <c r="I15" s="84"/>
      <c r="J15" s="84"/>
    </row>
    <row r="16" spans="1:10" ht="15">
      <c r="A16" s="200" t="s">
        <v>1</v>
      </c>
      <c r="B16" s="81">
        <v>3567</v>
      </c>
      <c r="C16" s="80">
        <v>790</v>
      </c>
      <c r="D16" s="80">
        <v>2777</v>
      </c>
      <c r="E16" s="80">
        <v>3567</v>
      </c>
      <c r="F16" s="80">
        <v>790</v>
      </c>
      <c r="G16" s="80">
        <v>2777</v>
      </c>
      <c r="H16" s="81" t="s">
        <v>421</v>
      </c>
      <c r="I16" s="80" t="s">
        <v>421</v>
      </c>
      <c r="J16" s="85" t="s">
        <v>421</v>
      </c>
    </row>
    <row r="17" spans="1:10" ht="15">
      <c r="A17" s="10" t="s">
        <v>254</v>
      </c>
      <c r="B17" s="83">
        <v>5.7</v>
      </c>
      <c r="C17" s="82">
        <v>5.8</v>
      </c>
      <c r="D17" s="82">
        <v>5.7</v>
      </c>
      <c r="E17" s="82">
        <v>5.7</v>
      </c>
      <c r="F17" s="82">
        <v>5.8</v>
      </c>
      <c r="G17" s="82">
        <v>5.7</v>
      </c>
      <c r="H17" s="83" t="s">
        <v>421</v>
      </c>
      <c r="I17" s="82" t="s">
        <v>421</v>
      </c>
      <c r="J17" s="86" t="s">
        <v>421</v>
      </c>
    </row>
    <row r="18" spans="1:10" ht="17.25">
      <c r="A18" s="10" t="s">
        <v>411</v>
      </c>
      <c r="B18" s="202"/>
      <c r="C18" s="73"/>
      <c r="D18" s="73"/>
      <c r="E18" s="84"/>
      <c r="F18" s="84"/>
      <c r="G18" s="84"/>
      <c r="H18" s="84"/>
      <c r="I18" s="84"/>
      <c r="J18" s="84"/>
    </row>
    <row r="19" spans="1:10" ht="15">
      <c r="A19" s="9" t="s">
        <v>255</v>
      </c>
      <c r="B19" s="83">
        <v>141.6</v>
      </c>
      <c r="C19" s="82">
        <v>153</v>
      </c>
      <c r="D19" s="82">
        <v>138.3</v>
      </c>
      <c r="E19" s="82">
        <v>141.6</v>
      </c>
      <c r="F19" s="82">
        <v>153</v>
      </c>
      <c r="G19" s="82">
        <v>138.3</v>
      </c>
      <c r="H19" s="83" t="s">
        <v>421</v>
      </c>
      <c r="I19" s="82" t="s">
        <v>421</v>
      </c>
      <c r="J19" s="86" t="s">
        <v>421</v>
      </c>
    </row>
    <row r="20" spans="1:10" ht="15">
      <c r="A20" s="9" t="s">
        <v>256</v>
      </c>
      <c r="B20" s="83">
        <v>24.8</v>
      </c>
      <c r="C20" s="82">
        <v>26.3</v>
      </c>
      <c r="D20" s="82">
        <v>24.3</v>
      </c>
      <c r="E20" s="82">
        <v>24.8</v>
      </c>
      <c r="F20" s="82">
        <v>26.3</v>
      </c>
      <c r="G20" s="82">
        <v>24.3</v>
      </c>
      <c r="H20" s="82" t="s">
        <v>421</v>
      </c>
      <c r="I20" s="82" t="s">
        <v>421</v>
      </c>
      <c r="J20" s="86" t="s">
        <v>421</v>
      </c>
    </row>
    <row r="21" spans="1:10" ht="30">
      <c r="A21" s="191" t="s">
        <v>375</v>
      </c>
      <c r="B21" s="667"/>
      <c r="C21" s="672"/>
      <c r="D21" s="672"/>
      <c r="E21" s="84"/>
      <c r="F21" s="84"/>
      <c r="G21" s="673"/>
      <c r="H21" s="674"/>
      <c r="I21" s="674"/>
      <c r="J21" s="675"/>
    </row>
    <row r="22" spans="1:10" ht="15">
      <c r="A22" s="200" t="s">
        <v>1</v>
      </c>
      <c r="B22" s="81">
        <v>709</v>
      </c>
      <c r="C22" s="80">
        <v>615</v>
      </c>
      <c r="D22" s="80">
        <v>94</v>
      </c>
      <c r="E22" s="80">
        <v>117</v>
      </c>
      <c r="F22" s="80">
        <v>80</v>
      </c>
      <c r="G22" s="80">
        <v>37</v>
      </c>
      <c r="H22" s="81">
        <v>592</v>
      </c>
      <c r="I22" s="80">
        <v>535</v>
      </c>
      <c r="J22" s="80">
        <v>57</v>
      </c>
    </row>
    <row r="23" spans="1:10" ht="15">
      <c r="A23" s="10" t="s">
        <v>254</v>
      </c>
      <c r="B23" s="83">
        <v>3.3483779971791257</v>
      </c>
      <c r="C23" s="82">
        <v>3.273170731707317</v>
      </c>
      <c r="D23" s="82">
        <v>3.8404255319148937</v>
      </c>
      <c r="E23" s="82">
        <v>5.0085470085470085</v>
      </c>
      <c r="F23" s="82">
        <v>5.2</v>
      </c>
      <c r="G23" s="82">
        <v>4.594594594594595</v>
      </c>
      <c r="H23" s="83">
        <v>3.02027027027027</v>
      </c>
      <c r="I23" s="82">
        <v>2.9850467289719624</v>
      </c>
      <c r="J23" s="82">
        <v>3.3508771929824563</v>
      </c>
    </row>
    <row r="24" spans="1:10" ht="17.25">
      <c r="A24" s="10" t="s">
        <v>411</v>
      </c>
      <c r="B24" s="202"/>
      <c r="C24" s="73"/>
      <c r="D24" s="73"/>
      <c r="E24" s="84"/>
      <c r="F24" s="84"/>
      <c r="G24" s="84"/>
      <c r="H24" s="84"/>
      <c r="I24" s="84"/>
      <c r="J24" s="84"/>
    </row>
    <row r="25" spans="1:10" ht="15">
      <c r="A25" s="9" t="s">
        <v>255</v>
      </c>
      <c r="B25" s="83">
        <v>62.69534555712271</v>
      </c>
      <c r="C25" s="82">
        <v>60.1869918699187</v>
      </c>
      <c r="D25" s="82">
        <v>79.1063829787234</v>
      </c>
      <c r="E25" s="82">
        <v>111.07692307692308</v>
      </c>
      <c r="F25" s="82">
        <v>112.65</v>
      </c>
      <c r="G25" s="82">
        <v>107.67567567567568</v>
      </c>
      <c r="H25" s="83">
        <v>53.133445945945944</v>
      </c>
      <c r="I25" s="82">
        <v>52.342056074766354</v>
      </c>
      <c r="J25" s="82">
        <v>60.56140350877193</v>
      </c>
    </row>
    <row r="26" spans="1:10" ht="15">
      <c r="A26" s="9" t="s">
        <v>256</v>
      </c>
      <c r="B26" s="83">
        <v>18.724094355518112</v>
      </c>
      <c r="C26" s="82">
        <v>18.387978142076502</v>
      </c>
      <c r="D26" s="82">
        <v>20.598337950138504</v>
      </c>
      <c r="E26" s="82">
        <v>22.177474402730375</v>
      </c>
      <c r="F26" s="82">
        <v>21.66346153846154</v>
      </c>
      <c r="G26" s="82">
        <v>23.435294117647057</v>
      </c>
      <c r="H26" s="82">
        <v>17.59228187919463</v>
      </c>
      <c r="I26" s="82">
        <v>17.534752661239825</v>
      </c>
      <c r="J26" s="82">
        <v>18.073298429319372</v>
      </c>
    </row>
    <row r="27" spans="1:10" ht="15">
      <c r="A27" s="177" t="s">
        <v>44</v>
      </c>
      <c r="B27" s="670"/>
      <c r="C27" s="671"/>
      <c r="D27" s="671"/>
      <c r="E27" s="84"/>
      <c r="F27" s="84"/>
      <c r="G27" s="84"/>
      <c r="H27" s="84"/>
      <c r="I27" s="84"/>
      <c r="J27" s="84"/>
    </row>
    <row r="28" spans="1:10" ht="15">
      <c r="A28" s="200" t="s">
        <v>1</v>
      </c>
      <c r="B28" s="81">
        <v>411</v>
      </c>
      <c r="C28" s="80">
        <v>411</v>
      </c>
      <c r="D28" s="80" t="s">
        <v>421</v>
      </c>
      <c r="E28" s="80" t="s">
        <v>421</v>
      </c>
      <c r="F28" s="80" t="s">
        <v>421</v>
      </c>
      <c r="G28" s="85" t="s">
        <v>421</v>
      </c>
      <c r="H28" s="81">
        <v>411</v>
      </c>
      <c r="I28" s="80">
        <v>411</v>
      </c>
      <c r="J28" s="80" t="s">
        <v>421</v>
      </c>
    </row>
    <row r="29" spans="1:10" ht="15">
      <c r="A29" s="10" t="s">
        <v>254</v>
      </c>
      <c r="B29" s="83">
        <v>2.7883211678832116</v>
      </c>
      <c r="C29" s="82">
        <v>2.7883211678832116</v>
      </c>
      <c r="D29" s="82" t="s">
        <v>421</v>
      </c>
      <c r="E29" s="82" t="s">
        <v>421</v>
      </c>
      <c r="F29" s="82" t="s">
        <v>421</v>
      </c>
      <c r="G29" s="86" t="s">
        <v>421</v>
      </c>
      <c r="H29" s="83">
        <v>2.7883211678832116</v>
      </c>
      <c r="I29" s="82">
        <v>2.7883211678832116</v>
      </c>
      <c r="J29" s="82" t="s">
        <v>421</v>
      </c>
    </row>
    <row r="30" spans="1:10" ht="17.25">
      <c r="A30" s="10" t="s">
        <v>411</v>
      </c>
      <c r="B30" s="202"/>
      <c r="C30" s="73"/>
      <c r="D30" s="73"/>
      <c r="E30" s="84"/>
      <c r="F30" s="84"/>
      <c r="G30" s="84"/>
      <c r="H30" s="84"/>
      <c r="I30" s="84"/>
      <c r="J30" s="84"/>
    </row>
    <row r="31" spans="1:10" ht="15">
      <c r="A31" s="9" t="s">
        <v>255</v>
      </c>
      <c r="B31" s="83">
        <v>55.82238442822384</v>
      </c>
      <c r="C31" s="82">
        <v>55.82238442822384</v>
      </c>
      <c r="D31" s="82" t="s">
        <v>421</v>
      </c>
      <c r="E31" s="82" t="s">
        <v>421</v>
      </c>
      <c r="F31" s="82" t="s">
        <v>421</v>
      </c>
      <c r="G31" s="86" t="s">
        <v>421</v>
      </c>
      <c r="H31" s="83">
        <v>55.82238442822384</v>
      </c>
      <c r="I31" s="82">
        <v>55.82238442822384</v>
      </c>
      <c r="J31" s="82" t="s">
        <v>421</v>
      </c>
    </row>
    <row r="32" spans="1:10" ht="15">
      <c r="A32" s="9" t="s">
        <v>256</v>
      </c>
      <c r="B32" s="83">
        <v>20.020069808027923</v>
      </c>
      <c r="C32" s="82">
        <v>20.020069808027923</v>
      </c>
      <c r="D32" s="82" t="s">
        <v>421</v>
      </c>
      <c r="E32" s="82" t="s">
        <v>421</v>
      </c>
      <c r="F32" s="82" t="s">
        <v>421</v>
      </c>
      <c r="G32" s="86" t="s">
        <v>421</v>
      </c>
      <c r="H32" s="82">
        <v>20.020069808027923</v>
      </c>
      <c r="I32" s="82">
        <v>20.020069808027923</v>
      </c>
      <c r="J32" s="82" t="s">
        <v>421</v>
      </c>
    </row>
    <row r="33" spans="1:10" ht="15">
      <c r="A33" s="177" t="s">
        <v>5</v>
      </c>
      <c r="B33" s="670"/>
      <c r="C33" s="671"/>
      <c r="D33" s="671"/>
      <c r="E33" s="84"/>
      <c r="F33" s="84"/>
      <c r="G33" s="84"/>
      <c r="H33" s="84"/>
      <c r="I33" s="84"/>
      <c r="J33" s="84"/>
    </row>
    <row r="34" spans="1:10" ht="15">
      <c r="A34" s="200" t="s">
        <v>1</v>
      </c>
      <c r="B34" s="81">
        <v>2079</v>
      </c>
      <c r="C34" s="80">
        <v>2059</v>
      </c>
      <c r="D34" s="80">
        <v>20</v>
      </c>
      <c r="E34" s="80">
        <v>121</v>
      </c>
      <c r="F34" s="80">
        <v>101</v>
      </c>
      <c r="G34" s="80">
        <v>20</v>
      </c>
      <c r="H34" s="81">
        <v>1958</v>
      </c>
      <c r="I34" s="80">
        <v>1958</v>
      </c>
      <c r="J34" s="85" t="s">
        <v>421</v>
      </c>
    </row>
    <row r="35" spans="1:10" ht="15">
      <c r="A35" s="10" t="s">
        <v>254</v>
      </c>
      <c r="B35" s="83">
        <v>3.0322270322270324</v>
      </c>
      <c r="C35" s="82">
        <v>3.002428363283147</v>
      </c>
      <c r="D35" s="82">
        <v>6.1</v>
      </c>
      <c r="E35" s="82">
        <v>4.983471074380165</v>
      </c>
      <c r="F35" s="82">
        <v>4.762376237623762</v>
      </c>
      <c r="G35" s="82">
        <v>6.1</v>
      </c>
      <c r="H35" s="83">
        <v>2.911644535240041</v>
      </c>
      <c r="I35" s="82">
        <v>2.911644535240041</v>
      </c>
      <c r="J35" s="86" t="s">
        <v>421</v>
      </c>
    </row>
    <row r="36" spans="1:10" ht="17.25">
      <c r="A36" s="10" t="s">
        <v>411</v>
      </c>
      <c r="B36" s="202"/>
      <c r="C36" s="73"/>
      <c r="D36" s="73"/>
      <c r="E36" s="84"/>
      <c r="F36" s="84"/>
      <c r="G36" s="84"/>
      <c r="H36" s="84"/>
      <c r="I36" s="84"/>
      <c r="J36" s="84"/>
    </row>
    <row r="37" spans="1:10" ht="15">
      <c r="A37" s="9" t="s">
        <v>255</v>
      </c>
      <c r="B37" s="83">
        <v>58.2025012025012</v>
      </c>
      <c r="C37" s="82">
        <v>57.4570179698883</v>
      </c>
      <c r="D37" s="82">
        <v>134.95</v>
      </c>
      <c r="E37" s="82">
        <v>137.43801652892563</v>
      </c>
      <c r="F37" s="82">
        <v>137.93069306930693</v>
      </c>
      <c r="G37" s="82">
        <v>134.95</v>
      </c>
      <c r="H37" s="83">
        <v>53.30592441266599</v>
      </c>
      <c r="I37" s="82">
        <v>53.30592441266599</v>
      </c>
      <c r="J37" s="86" t="s">
        <v>421</v>
      </c>
    </row>
    <row r="38" spans="1:10" ht="15">
      <c r="A38" s="9" t="s">
        <v>256</v>
      </c>
      <c r="B38" s="83">
        <v>19.194638324873097</v>
      </c>
      <c r="C38" s="82">
        <v>19.136848916208347</v>
      </c>
      <c r="D38" s="82">
        <v>22.12295081967213</v>
      </c>
      <c r="E38" s="82">
        <v>27.5787728026534</v>
      </c>
      <c r="F38" s="82">
        <v>28.962577962577964</v>
      </c>
      <c r="G38" s="82">
        <v>22.12295081967213</v>
      </c>
      <c r="H38" s="82">
        <v>18.307840729696544</v>
      </c>
      <c r="I38" s="82">
        <v>18.307840729696544</v>
      </c>
      <c r="J38" s="86" t="s">
        <v>421</v>
      </c>
    </row>
    <row r="39" spans="1:10" ht="15">
      <c r="A39" s="177" t="s">
        <v>272</v>
      </c>
      <c r="B39" s="670"/>
      <c r="C39" s="671"/>
      <c r="D39" s="671"/>
      <c r="E39" s="84"/>
      <c r="F39" s="84"/>
      <c r="G39" s="84"/>
      <c r="H39" s="84"/>
      <c r="I39" s="84"/>
      <c r="J39" s="84"/>
    </row>
    <row r="40" spans="1:10" ht="15">
      <c r="A40" s="200" t="s">
        <v>1</v>
      </c>
      <c r="B40" s="81">
        <v>20</v>
      </c>
      <c r="C40" s="80">
        <v>20</v>
      </c>
      <c r="D40" s="85" t="s">
        <v>421</v>
      </c>
      <c r="E40" s="85" t="s">
        <v>421</v>
      </c>
      <c r="F40" s="85" t="s">
        <v>421</v>
      </c>
      <c r="G40" s="85" t="s">
        <v>421</v>
      </c>
      <c r="H40" s="81">
        <v>20</v>
      </c>
      <c r="I40" s="80">
        <v>20</v>
      </c>
      <c r="J40" s="85" t="s">
        <v>421</v>
      </c>
    </row>
    <row r="41" spans="1:10" ht="15">
      <c r="A41" s="10" t="s">
        <v>254</v>
      </c>
      <c r="B41" s="83">
        <v>2.2</v>
      </c>
      <c r="C41" s="82">
        <v>2.2</v>
      </c>
      <c r="D41" s="86" t="s">
        <v>421</v>
      </c>
      <c r="E41" s="86" t="s">
        <v>421</v>
      </c>
      <c r="F41" s="86" t="s">
        <v>421</v>
      </c>
      <c r="G41" s="86" t="s">
        <v>421</v>
      </c>
      <c r="H41" s="83">
        <v>2.2</v>
      </c>
      <c r="I41" s="82">
        <v>2.2</v>
      </c>
      <c r="J41" s="86" t="s">
        <v>421</v>
      </c>
    </row>
    <row r="42" spans="1:10" ht="17.25">
      <c r="A42" s="10" t="s">
        <v>411</v>
      </c>
      <c r="B42" s="202"/>
      <c r="C42" s="73"/>
      <c r="D42" s="73"/>
      <c r="E42" s="73"/>
      <c r="F42" s="73"/>
      <c r="G42" s="73"/>
      <c r="H42" s="84"/>
      <c r="I42" s="84"/>
      <c r="J42" s="73"/>
    </row>
    <row r="43" spans="1:10" ht="15">
      <c r="A43" s="9" t="s">
        <v>255</v>
      </c>
      <c r="B43" s="83">
        <v>32.1</v>
      </c>
      <c r="C43" s="82">
        <v>32.1</v>
      </c>
      <c r="D43" s="86" t="s">
        <v>421</v>
      </c>
      <c r="E43" s="86" t="s">
        <v>421</v>
      </c>
      <c r="F43" s="86" t="s">
        <v>421</v>
      </c>
      <c r="G43" s="86" t="s">
        <v>421</v>
      </c>
      <c r="H43" s="83">
        <v>32.1</v>
      </c>
      <c r="I43" s="82">
        <v>32.1</v>
      </c>
      <c r="J43" s="86" t="s">
        <v>421</v>
      </c>
    </row>
    <row r="44" spans="1:10" ht="15">
      <c r="A44" s="9" t="s">
        <v>256</v>
      </c>
      <c r="B44" s="83">
        <v>14.590909090909092</v>
      </c>
      <c r="C44" s="82">
        <v>14.590909090909092</v>
      </c>
      <c r="D44" s="86" t="s">
        <v>421</v>
      </c>
      <c r="E44" s="86" t="s">
        <v>421</v>
      </c>
      <c r="F44" s="86" t="s">
        <v>421</v>
      </c>
      <c r="G44" s="86" t="s">
        <v>421</v>
      </c>
      <c r="H44" s="82">
        <v>14.590909090909092</v>
      </c>
      <c r="I44" s="82">
        <v>14.590909090909092</v>
      </c>
      <c r="J44" s="86" t="s">
        <v>421</v>
      </c>
    </row>
    <row r="45" spans="1:10" ht="15">
      <c r="A45" s="177" t="s">
        <v>573</v>
      </c>
      <c r="B45" s="670"/>
      <c r="C45" s="671"/>
      <c r="D45" s="671"/>
      <c r="E45" s="84"/>
      <c r="F45" s="84"/>
      <c r="G45" s="84"/>
      <c r="H45" s="84"/>
      <c r="I45" s="84"/>
      <c r="J45" s="84"/>
    </row>
    <row r="46" spans="1:10" ht="15">
      <c r="A46" s="200" t="s">
        <v>1</v>
      </c>
      <c r="B46" s="81">
        <v>28</v>
      </c>
      <c r="C46" s="80">
        <v>28</v>
      </c>
      <c r="D46" s="85" t="s">
        <v>421</v>
      </c>
      <c r="E46" s="85" t="s">
        <v>421</v>
      </c>
      <c r="F46" s="85" t="s">
        <v>421</v>
      </c>
      <c r="G46" s="85" t="s">
        <v>421</v>
      </c>
      <c r="H46" s="81">
        <v>28</v>
      </c>
      <c r="I46" s="80">
        <v>28</v>
      </c>
      <c r="J46" s="85" t="s">
        <v>421</v>
      </c>
    </row>
    <row r="47" spans="1:10" ht="15">
      <c r="A47" s="10" t="s">
        <v>254</v>
      </c>
      <c r="B47" s="83">
        <v>2.2857142857142856</v>
      </c>
      <c r="C47" s="82">
        <v>2.2857142857142856</v>
      </c>
      <c r="D47" s="86" t="s">
        <v>421</v>
      </c>
      <c r="E47" s="86" t="s">
        <v>421</v>
      </c>
      <c r="F47" s="86" t="s">
        <v>421</v>
      </c>
      <c r="G47" s="86" t="s">
        <v>421</v>
      </c>
      <c r="H47" s="83">
        <v>2.2857142857142856</v>
      </c>
      <c r="I47" s="82">
        <v>2.2857142857142856</v>
      </c>
      <c r="J47" s="86" t="s">
        <v>421</v>
      </c>
    </row>
    <row r="48" spans="1:10" ht="17.25">
      <c r="A48" s="10" t="s">
        <v>411</v>
      </c>
      <c r="B48" s="202"/>
      <c r="C48" s="73"/>
      <c r="D48" s="73"/>
      <c r="E48" s="73"/>
      <c r="F48" s="73"/>
      <c r="G48" s="73"/>
      <c r="H48" s="84"/>
      <c r="I48" s="84"/>
      <c r="J48" s="73"/>
    </row>
    <row r="49" spans="1:10" ht="15">
      <c r="A49" s="9" t="s">
        <v>255</v>
      </c>
      <c r="B49" s="83">
        <v>51.57142857142857</v>
      </c>
      <c r="C49" s="82">
        <v>51.57142857142857</v>
      </c>
      <c r="D49" s="86" t="s">
        <v>421</v>
      </c>
      <c r="E49" s="86" t="s">
        <v>421</v>
      </c>
      <c r="F49" s="86" t="s">
        <v>421</v>
      </c>
      <c r="G49" s="86" t="s">
        <v>421</v>
      </c>
      <c r="H49" s="83">
        <v>51.57142857142857</v>
      </c>
      <c r="I49" s="82">
        <v>51.57142857142857</v>
      </c>
      <c r="J49" s="86" t="s">
        <v>421</v>
      </c>
    </row>
    <row r="50" spans="1:10" ht="15">
      <c r="A50" s="9" t="s">
        <v>256</v>
      </c>
      <c r="B50" s="83">
        <v>22.5625</v>
      </c>
      <c r="C50" s="82">
        <v>22.5625</v>
      </c>
      <c r="D50" s="86" t="s">
        <v>421</v>
      </c>
      <c r="E50" s="86" t="s">
        <v>421</v>
      </c>
      <c r="F50" s="86" t="s">
        <v>421</v>
      </c>
      <c r="G50" s="86" t="s">
        <v>421</v>
      </c>
      <c r="H50" s="82">
        <v>22.5625</v>
      </c>
      <c r="I50" s="82">
        <v>22.5625</v>
      </c>
      <c r="J50" s="86" t="s">
        <v>421</v>
      </c>
    </row>
    <row r="51" spans="1:10" ht="15">
      <c r="A51" s="177" t="s">
        <v>574</v>
      </c>
      <c r="B51" s="670"/>
      <c r="C51" s="671"/>
      <c r="D51" s="671"/>
      <c r="E51" s="84"/>
      <c r="F51" s="84"/>
      <c r="G51" s="84"/>
      <c r="H51" s="84"/>
      <c r="I51" s="84"/>
      <c r="J51" s="84"/>
    </row>
    <row r="52" spans="1:11" ht="15">
      <c r="A52" s="200" t="s">
        <v>1</v>
      </c>
      <c r="B52" s="83" t="s">
        <v>421</v>
      </c>
      <c r="C52" s="82" t="s">
        <v>421</v>
      </c>
      <c r="D52" s="86" t="s">
        <v>421</v>
      </c>
      <c r="E52" s="86" t="s">
        <v>421</v>
      </c>
      <c r="F52" s="86" t="s">
        <v>421</v>
      </c>
      <c r="G52" s="86" t="s">
        <v>421</v>
      </c>
      <c r="H52" s="83" t="s">
        <v>421</v>
      </c>
      <c r="I52" s="82" t="s">
        <v>421</v>
      </c>
      <c r="J52" s="86" t="s">
        <v>421</v>
      </c>
      <c r="K52" s="621"/>
    </row>
    <row r="53" spans="1:11" ht="15">
      <c r="A53" s="10" t="s">
        <v>254</v>
      </c>
      <c r="B53" s="83" t="s">
        <v>421</v>
      </c>
      <c r="C53" s="82" t="s">
        <v>421</v>
      </c>
      <c r="D53" s="86" t="s">
        <v>421</v>
      </c>
      <c r="E53" s="86" t="s">
        <v>421</v>
      </c>
      <c r="F53" s="86" t="s">
        <v>421</v>
      </c>
      <c r="G53" s="86" t="s">
        <v>421</v>
      </c>
      <c r="H53" s="83" t="s">
        <v>421</v>
      </c>
      <c r="I53" s="82" t="s">
        <v>421</v>
      </c>
      <c r="J53" s="86" t="s">
        <v>421</v>
      </c>
      <c r="K53" s="621"/>
    </row>
    <row r="54" spans="1:11" ht="17.25">
      <c r="A54" s="10" t="s">
        <v>411</v>
      </c>
      <c r="B54" s="202"/>
      <c r="C54" s="73"/>
      <c r="D54" s="73"/>
      <c r="E54" s="73"/>
      <c r="F54" s="73"/>
      <c r="G54" s="73"/>
      <c r="H54" s="84"/>
      <c r="I54" s="84"/>
      <c r="J54" s="73"/>
      <c r="K54" s="621"/>
    </row>
    <row r="55" spans="1:11" ht="15">
      <c r="A55" s="9" t="s">
        <v>255</v>
      </c>
      <c r="B55" s="83" t="s">
        <v>421</v>
      </c>
      <c r="C55" s="82" t="s">
        <v>421</v>
      </c>
      <c r="D55" s="86" t="s">
        <v>421</v>
      </c>
      <c r="E55" s="86" t="s">
        <v>421</v>
      </c>
      <c r="F55" s="86" t="s">
        <v>421</v>
      </c>
      <c r="G55" s="86" t="s">
        <v>421</v>
      </c>
      <c r="H55" s="83" t="s">
        <v>421</v>
      </c>
      <c r="I55" s="82" t="s">
        <v>421</v>
      </c>
      <c r="J55" s="86" t="s">
        <v>421</v>
      </c>
      <c r="K55" s="621"/>
    </row>
    <row r="56" spans="1:11" ht="15">
      <c r="A56" s="9" t="s">
        <v>256</v>
      </c>
      <c r="B56" s="83" t="s">
        <v>421</v>
      </c>
      <c r="C56" s="82" t="s">
        <v>421</v>
      </c>
      <c r="D56" s="86" t="s">
        <v>421</v>
      </c>
      <c r="E56" s="86" t="s">
        <v>421</v>
      </c>
      <c r="F56" s="86" t="s">
        <v>421</v>
      </c>
      <c r="G56" s="86" t="s">
        <v>421</v>
      </c>
      <c r="H56" s="82" t="s">
        <v>421</v>
      </c>
      <c r="I56" s="82" t="s">
        <v>421</v>
      </c>
      <c r="J56" s="86" t="s">
        <v>421</v>
      </c>
      <c r="K56" s="621"/>
    </row>
    <row r="57" spans="2:11" ht="14.25">
      <c r="B57" s="621"/>
      <c r="C57" s="621"/>
      <c r="D57" s="621"/>
      <c r="E57" s="621"/>
      <c r="F57" s="621"/>
      <c r="G57" s="621"/>
      <c r="H57" s="621"/>
      <c r="I57" s="621"/>
      <c r="J57" s="621"/>
      <c r="K57" s="621"/>
    </row>
  </sheetData>
  <mergeCells count="5">
    <mergeCell ref="A2:J2"/>
    <mergeCell ref="A3:A4"/>
    <mergeCell ref="B3:D3"/>
    <mergeCell ref="E3:G3"/>
    <mergeCell ref="H3:J3"/>
  </mergeCells>
  <printOptions/>
  <pageMargins left="0.7" right="0.7" top="0.75" bottom="0.75" header="0.3" footer="0.3"/>
  <pageSetup horizontalDpi="600" verticalDpi="600" orientation="portrait" paperSize="9" scale="68" r:id="rId1"/>
  <colBreaks count="1" manualBreakCount="1">
    <brk id="10"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zoomScale="90" zoomScaleNormal="90" workbookViewId="0" topLeftCell="A1">
      <pane ySplit="3" topLeftCell="A4" activePane="bottomLeft" state="frozen"/>
      <selection pane="bottomLeft" activeCell="A1" sqref="A1"/>
    </sheetView>
  </sheetViews>
  <sheetFormatPr defaultColWidth="8.796875" defaultRowHeight="14.25"/>
  <cols>
    <col min="1" max="1" width="46.19921875" style="0" customWidth="1"/>
    <col min="2" max="11" width="10" style="0" customWidth="1"/>
  </cols>
  <sheetData>
    <row r="1" spans="1:11" ht="15">
      <c r="A1" s="6"/>
      <c r="B1" s="2"/>
      <c r="C1" s="2"/>
      <c r="D1" s="2"/>
      <c r="E1" s="2"/>
      <c r="F1" s="2"/>
      <c r="G1" s="2"/>
      <c r="H1" s="2"/>
      <c r="I1" s="2"/>
      <c r="J1" s="2"/>
      <c r="K1" s="2"/>
    </row>
    <row r="2" spans="1:11" ht="18" customHeight="1">
      <c r="A2" s="808" t="s">
        <v>585</v>
      </c>
      <c r="B2" s="808"/>
      <c r="C2" s="808"/>
      <c r="D2" s="808"/>
      <c r="E2" s="808"/>
      <c r="F2" s="808"/>
      <c r="G2" s="808"/>
      <c r="H2" s="808"/>
      <c r="I2" s="808"/>
      <c r="J2" s="808"/>
      <c r="K2" s="808"/>
    </row>
    <row r="3" spans="1:11" ht="30.75" thickBot="1">
      <c r="A3" s="307" t="s">
        <v>6</v>
      </c>
      <c r="B3" s="307" t="s">
        <v>263</v>
      </c>
      <c r="C3" s="307" t="s">
        <v>420</v>
      </c>
      <c r="D3" s="176" t="s">
        <v>259</v>
      </c>
      <c r="E3" s="307" t="s">
        <v>260</v>
      </c>
      <c r="F3" s="176" t="s">
        <v>261</v>
      </c>
      <c r="G3" s="307" t="s">
        <v>262</v>
      </c>
      <c r="H3" s="176" t="s">
        <v>264</v>
      </c>
      <c r="I3" s="176" t="s">
        <v>265</v>
      </c>
      <c r="J3" s="307" t="s">
        <v>266</v>
      </c>
      <c r="K3" s="311" t="s">
        <v>267</v>
      </c>
    </row>
    <row r="4" spans="1:11" ht="18" customHeight="1">
      <c r="A4" s="177" t="s">
        <v>7</v>
      </c>
      <c r="B4" s="346"/>
      <c r="C4" s="347"/>
      <c r="D4" s="346"/>
      <c r="E4" s="347"/>
      <c r="F4" s="346"/>
      <c r="G4" s="346"/>
      <c r="H4" s="347"/>
      <c r="I4" s="346"/>
      <c r="J4" s="346"/>
      <c r="K4" s="348"/>
    </row>
    <row r="5" spans="1:11" ht="15">
      <c r="A5" s="416" t="s">
        <v>524</v>
      </c>
      <c r="B5" s="63">
        <v>2298</v>
      </c>
      <c r="C5" s="89">
        <v>236</v>
      </c>
      <c r="D5" s="63">
        <v>67</v>
      </c>
      <c r="E5" s="89">
        <v>127</v>
      </c>
      <c r="F5" s="63">
        <v>108</v>
      </c>
      <c r="G5" s="63">
        <v>93</v>
      </c>
      <c r="H5" s="89">
        <v>109</v>
      </c>
      <c r="I5" s="63">
        <v>229</v>
      </c>
      <c r="J5" s="63">
        <v>125</v>
      </c>
      <c r="K5" s="51">
        <v>133</v>
      </c>
    </row>
    <row r="6" spans="1:11" ht="15">
      <c r="A6" s="416" t="s">
        <v>546</v>
      </c>
      <c r="B6" s="257">
        <v>3.1</v>
      </c>
      <c r="C6" s="310">
        <v>3.9</v>
      </c>
      <c r="D6" s="257">
        <v>4.3</v>
      </c>
      <c r="E6" s="257">
        <v>3.7</v>
      </c>
      <c r="F6" s="257">
        <v>3.6</v>
      </c>
      <c r="G6" s="257">
        <v>3.9</v>
      </c>
      <c r="H6" s="257">
        <v>5.2</v>
      </c>
      <c r="I6" s="257">
        <v>3.6</v>
      </c>
      <c r="J6" s="257">
        <v>4.6</v>
      </c>
      <c r="K6" s="151">
        <v>3.9</v>
      </c>
    </row>
    <row r="7" spans="1:11" ht="17.25">
      <c r="A7" s="416" t="s">
        <v>547</v>
      </c>
      <c r="B7" s="257">
        <v>63.2</v>
      </c>
      <c r="C7" s="310">
        <v>88.1</v>
      </c>
      <c r="D7" s="257">
        <v>96.8</v>
      </c>
      <c r="E7" s="257">
        <v>86.4</v>
      </c>
      <c r="F7" s="257">
        <v>77.9</v>
      </c>
      <c r="G7" s="257">
        <v>96.9</v>
      </c>
      <c r="H7" s="257">
        <v>94.2</v>
      </c>
      <c r="I7" s="257">
        <v>69.1</v>
      </c>
      <c r="J7" s="257">
        <v>108.9</v>
      </c>
      <c r="K7" s="151">
        <v>77.8</v>
      </c>
    </row>
    <row r="8" spans="1:11" ht="18" customHeight="1">
      <c r="A8" s="216" t="s">
        <v>520</v>
      </c>
      <c r="B8" s="257"/>
      <c r="C8" s="310"/>
      <c r="D8" s="267"/>
      <c r="E8" s="257"/>
      <c r="F8" s="257"/>
      <c r="G8" s="257"/>
      <c r="H8" s="257"/>
      <c r="I8" s="257"/>
      <c r="J8" s="257"/>
      <c r="K8" s="151"/>
    </row>
    <row r="9" spans="1:11" ht="18" customHeight="1">
      <c r="A9" s="216" t="s">
        <v>531</v>
      </c>
      <c r="B9" s="150"/>
      <c r="C9" s="349"/>
      <c r="D9" s="350"/>
      <c r="E9" s="150"/>
      <c r="F9" s="150"/>
      <c r="G9" s="150"/>
      <c r="H9" s="150"/>
      <c r="I9" s="150"/>
      <c r="J9" s="150"/>
      <c r="K9" s="351"/>
    </row>
    <row r="10" spans="1:11" ht="15">
      <c r="A10" s="416" t="s">
        <v>524</v>
      </c>
      <c r="B10" s="352">
        <v>131</v>
      </c>
      <c r="C10" s="349">
        <v>73</v>
      </c>
      <c r="D10" s="350">
        <v>31</v>
      </c>
      <c r="E10" s="150">
        <v>39</v>
      </c>
      <c r="F10" s="150">
        <v>25</v>
      </c>
      <c r="G10" s="150">
        <v>35</v>
      </c>
      <c r="H10" s="150">
        <v>48</v>
      </c>
      <c r="I10" s="150">
        <v>26</v>
      </c>
      <c r="J10" s="150">
        <v>50</v>
      </c>
      <c r="K10" s="351">
        <v>40</v>
      </c>
    </row>
    <row r="11" spans="1:11" ht="15">
      <c r="A11" s="416" t="s">
        <v>546</v>
      </c>
      <c r="B11" s="257">
        <v>5.9</v>
      </c>
      <c r="C11" s="310">
        <v>5.8</v>
      </c>
      <c r="D11" s="257">
        <v>5.9</v>
      </c>
      <c r="E11" s="257">
        <v>5.7</v>
      </c>
      <c r="F11" s="257">
        <v>5.1</v>
      </c>
      <c r="G11" s="257">
        <v>5.2</v>
      </c>
      <c r="H11" s="257">
        <v>5.9</v>
      </c>
      <c r="I11" s="257">
        <v>6.1</v>
      </c>
      <c r="J11" s="257">
        <v>5.8</v>
      </c>
      <c r="K11" s="151">
        <v>5.6</v>
      </c>
    </row>
    <row r="12" spans="1:11" ht="17.25">
      <c r="A12" s="416" t="s">
        <v>547</v>
      </c>
      <c r="B12" s="257">
        <v>167.3</v>
      </c>
      <c r="C12" s="310">
        <v>152.1</v>
      </c>
      <c r="D12" s="257">
        <v>132.6</v>
      </c>
      <c r="E12" s="257">
        <v>152.5</v>
      </c>
      <c r="F12" s="257">
        <v>138.3</v>
      </c>
      <c r="G12" s="257">
        <v>155.3</v>
      </c>
      <c r="H12" s="257">
        <v>136.9</v>
      </c>
      <c r="I12" s="257">
        <v>151.4</v>
      </c>
      <c r="J12" s="257">
        <v>172.1</v>
      </c>
      <c r="K12" s="151">
        <v>144.1</v>
      </c>
    </row>
    <row r="13" spans="1:11" ht="18" customHeight="1">
      <c r="A13" s="216" t="s">
        <v>529</v>
      </c>
      <c r="B13" s="150"/>
      <c r="C13" s="349"/>
      <c r="D13" s="150"/>
      <c r="E13" s="150"/>
      <c r="F13" s="150"/>
      <c r="G13" s="150"/>
      <c r="H13" s="150"/>
      <c r="I13" s="150"/>
      <c r="J13" s="150"/>
      <c r="K13" s="351"/>
    </row>
    <row r="14" spans="1:11" ht="15">
      <c r="A14" s="416" t="s">
        <v>524</v>
      </c>
      <c r="B14" s="63">
        <v>1474</v>
      </c>
      <c r="C14" s="349">
        <v>73</v>
      </c>
      <c r="D14" s="150">
        <v>33</v>
      </c>
      <c r="E14" s="150">
        <v>60</v>
      </c>
      <c r="F14" s="151" t="s">
        <v>421</v>
      </c>
      <c r="G14" s="150">
        <v>6</v>
      </c>
      <c r="H14" s="352">
        <v>47</v>
      </c>
      <c r="I14" s="352">
        <v>192</v>
      </c>
      <c r="J14" s="150">
        <v>58</v>
      </c>
      <c r="K14" s="351">
        <v>42</v>
      </c>
    </row>
    <row r="15" spans="1:11" ht="15">
      <c r="A15" s="416" t="s">
        <v>546</v>
      </c>
      <c r="B15" s="257">
        <v>2.9</v>
      </c>
      <c r="C15" s="310">
        <v>2.8</v>
      </c>
      <c r="D15" s="257">
        <v>2.9</v>
      </c>
      <c r="E15" s="257">
        <v>3.1</v>
      </c>
      <c r="F15" s="151" t="s">
        <v>421</v>
      </c>
      <c r="G15" s="257">
        <v>5.2</v>
      </c>
      <c r="H15" s="257">
        <v>4.9</v>
      </c>
      <c r="I15" s="257">
        <v>3.2</v>
      </c>
      <c r="J15" s="257">
        <v>3.5</v>
      </c>
      <c r="K15" s="151">
        <v>3</v>
      </c>
    </row>
    <row r="16" spans="1:11" ht="17.25">
      <c r="A16" s="416" t="s">
        <v>547</v>
      </c>
      <c r="B16" s="257">
        <v>57.4</v>
      </c>
      <c r="C16" s="310">
        <v>61.4</v>
      </c>
      <c r="D16" s="257">
        <v>65.8</v>
      </c>
      <c r="E16" s="257">
        <v>59.6</v>
      </c>
      <c r="F16" s="151" t="s">
        <v>421</v>
      </c>
      <c r="G16" s="257">
        <v>117.3</v>
      </c>
      <c r="H16" s="257">
        <v>56.8</v>
      </c>
      <c r="I16" s="257">
        <v>53.3</v>
      </c>
      <c r="J16" s="257">
        <v>54.7</v>
      </c>
      <c r="K16" s="151">
        <v>51.9</v>
      </c>
    </row>
    <row r="17" spans="1:11" ht="18" customHeight="1">
      <c r="A17" s="180" t="s">
        <v>435</v>
      </c>
      <c r="B17" s="300"/>
      <c r="C17" s="308"/>
      <c r="D17" s="300"/>
      <c r="E17" s="300"/>
      <c r="F17" s="300"/>
      <c r="G17" s="300"/>
      <c r="H17" s="300"/>
      <c r="I17" s="300"/>
      <c r="J17" s="300"/>
      <c r="K17" s="309"/>
    </row>
    <row r="18" spans="1:11" ht="15">
      <c r="A18" s="188" t="s">
        <v>531</v>
      </c>
      <c r="B18" s="257">
        <v>5.7</v>
      </c>
      <c r="C18" s="310">
        <v>30.9</v>
      </c>
      <c r="D18" s="257">
        <v>46.3</v>
      </c>
      <c r="E18" s="257">
        <v>30.7</v>
      </c>
      <c r="F18" s="257">
        <v>23.14</v>
      </c>
      <c r="G18" s="257">
        <v>37.6</v>
      </c>
      <c r="H18" s="257">
        <v>44.03</v>
      </c>
      <c r="I18" s="257">
        <v>11.4</v>
      </c>
      <c r="J18" s="257">
        <v>40</v>
      </c>
      <c r="K18" s="151">
        <v>30.1</v>
      </c>
    </row>
    <row r="19" spans="1:11" ht="15">
      <c r="A19" s="188" t="s">
        <v>548</v>
      </c>
      <c r="B19" s="257">
        <v>15.9</v>
      </c>
      <c r="C19" s="310">
        <v>38.1</v>
      </c>
      <c r="D19" s="257">
        <v>4.47</v>
      </c>
      <c r="E19" s="310" t="s">
        <v>421</v>
      </c>
      <c r="F19" s="310">
        <v>25.92</v>
      </c>
      <c r="G19" s="257">
        <v>55.9</v>
      </c>
      <c r="H19" s="257">
        <v>12.9</v>
      </c>
      <c r="I19" s="257">
        <v>4.8</v>
      </c>
      <c r="J19" s="257">
        <v>13.6</v>
      </c>
      <c r="K19" s="151">
        <v>23.3</v>
      </c>
    </row>
    <row r="20" spans="1:11" ht="15">
      <c r="A20" s="188" t="s">
        <v>528</v>
      </c>
      <c r="B20" s="257">
        <v>14.3</v>
      </c>
      <c r="C20" s="310" t="s">
        <v>421</v>
      </c>
      <c r="D20" s="310" t="s">
        <v>421</v>
      </c>
      <c r="E20" s="310" t="s">
        <v>421</v>
      </c>
      <c r="F20" s="310">
        <v>50.92</v>
      </c>
      <c r="G20" s="257" t="s">
        <v>421</v>
      </c>
      <c r="H20" s="257" t="s">
        <v>421</v>
      </c>
      <c r="I20" s="257" t="s">
        <v>421</v>
      </c>
      <c r="J20" s="257" t="s">
        <v>421</v>
      </c>
      <c r="K20" s="151" t="s">
        <v>421</v>
      </c>
    </row>
    <row r="21" spans="1:11" ht="15">
      <c r="A21" s="188" t="s">
        <v>529</v>
      </c>
      <c r="B21" s="257">
        <v>64.1</v>
      </c>
      <c r="C21" s="310">
        <v>30.9</v>
      </c>
      <c r="D21" s="257">
        <v>49.3</v>
      </c>
      <c r="E21" s="257">
        <v>47.2</v>
      </c>
      <c r="F21" s="310" t="s">
        <v>421</v>
      </c>
      <c r="G21" s="257">
        <v>6.5</v>
      </c>
      <c r="H21" s="257">
        <v>43.11</v>
      </c>
      <c r="I21" s="257">
        <v>83.8</v>
      </c>
      <c r="J21" s="257">
        <v>46.4</v>
      </c>
      <c r="K21" s="151">
        <v>31.6</v>
      </c>
    </row>
    <row r="22" spans="1:11" ht="15">
      <c r="A22" s="417" t="s">
        <v>530</v>
      </c>
      <c r="B22" s="310" t="s">
        <v>421</v>
      </c>
      <c r="C22" s="310" t="s">
        <v>421</v>
      </c>
      <c r="D22" s="310" t="s">
        <v>421</v>
      </c>
      <c r="E22" s="310" t="s">
        <v>421</v>
      </c>
      <c r="F22" s="310" t="s">
        <v>421</v>
      </c>
      <c r="G22" s="257" t="s">
        <v>421</v>
      </c>
      <c r="H22" s="257" t="s">
        <v>421</v>
      </c>
      <c r="I22" s="257" t="s">
        <v>421</v>
      </c>
      <c r="J22" s="151" t="s">
        <v>421</v>
      </c>
      <c r="K22" s="151">
        <v>15</v>
      </c>
    </row>
    <row r="23" spans="1:11" ht="15">
      <c r="A23" s="188" t="s">
        <v>534</v>
      </c>
      <c r="B23" s="257" t="s">
        <v>421</v>
      </c>
      <c r="C23" s="310" t="s">
        <v>421</v>
      </c>
      <c r="D23" s="310" t="s">
        <v>421</v>
      </c>
      <c r="E23" s="257">
        <v>22.04</v>
      </c>
      <c r="F23" s="310" t="s">
        <v>421</v>
      </c>
      <c r="G23" s="257" t="s">
        <v>421</v>
      </c>
      <c r="H23" s="257" t="s">
        <v>421</v>
      </c>
      <c r="I23" s="257" t="s">
        <v>421</v>
      </c>
      <c r="J23" s="151" t="s">
        <v>421</v>
      </c>
      <c r="K23" s="151" t="s">
        <v>421</v>
      </c>
    </row>
    <row r="24" spans="1:11" ht="15">
      <c r="A24" s="188" t="s">
        <v>535</v>
      </c>
      <c r="B24" s="257" t="s">
        <v>421</v>
      </c>
      <c r="C24" s="310" t="s">
        <v>421</v>
      </c>
      <c r="D24" s="310" t="s">
        <v>421</v>
      </c>
      <c r="E24" s="310" t="s">
        <v>421</v>
      </c>
      <c r="F24" s="310" t="s">
        <v>421</v>
      </c>
      <c r="G24" s="257" t="s">
        <v>421</v>
      </c>
      <c r="H24" s="257" t="s">
        <v>421</v>
      </c>
      <c r="I24" s="257" t="s">
        <v>421</v>
      </c>
      <c r="J24" s="151" t="s">
        <v>421</v>
      </c>
      <c r="K24" s="151" t="s">
        <v>421</v>
      </c>
    </row>
  </sheetData>
  <mergeCells count="1">
    <mergeCell ref="A2:K2"/>
  </mergeCells>
  <printOptions/>
  <pageMargins left="0.7" right="0.7" top="0.75" bottom="0.75" header="0.3" footer="0.3"/>
  <pageSetup horizontalDpi="600" verticalDpi="600" orientation="landscape" paperSize="9" scale="8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8"/>
  <sheetViews>
    <sheetView zoomScale="90" zoomScaleNormal="90" workbookViewId="0" topLeftCell="A1">
      <pane ySplit="4" topLeftCell="A5" activePane="bottomLeft" state="frozen"/>
      <selection pane="bottomLeft" activeCell="A1" sqref="A1"/>
    </sheetView>
  </sheetViews>
  <sheetFormatPr defaultColWidth="8.796875" defaultRowHeight="14.25"/>
  <cols>
    <col min="1" max="1" width="33.69921875" style="0" customWidth="1"/>
    <col min="2" max="2" width="3.69921875" style="0" customWidth="1"/>
    <col min="3" max="3" width="13.8984375" style="0" customWidth="1"/>
    <col min="4" max="4" width="16.19921875" style="0" customWidth="1"/>
    <col min="5" max="5" width="13.8984375" style="0" customWidth="1"/>
  </cols>
  <sheetData>
    <row r="1" spans="1:5" ht="15">
      <c r="A1" s="6"/>
      <c r="B1" s="69"/>
      <c r="C1" s="2"/>
      <c r="D1" s="2"/>
      <c r="E1" s="2"/>
    </row>
    <row r="2" spans="1:5" ht="49.5" customHeight="1">
      <c r="A2" s="809" t="s">
        <v>586</v>
      </c>
      <c r="B2" s="809"/>
      <c r="C2" s="809"/>
      <c r="D2" s="809"/>
      <c r="E2" s="809"/>
    </row>
    <row r="3" spans="1:5" ht="45" customHeight="1">
      <c r="A3" s="810" t="s">
        <v>2</v>
      </c>
      <c r="B3" s="811"/>
      <c r="C3" s="178" t="s">
        <v>514</v>
      </c>
      <c r="D3" s="178" t="s">
        <v>515</v>
      </c>
      <c r="E3" s="179" t="s">
        <v>516</v>
      </c>
    </row>
    <row r="4" spans="1:5" ht="18.75" customHeight="1" thickBot="1">
      <c r="A4" s="812"/>
      <c r="B4" s="813"/>
      <c r="C4" s="779" t="s">
        <v>412</v>
      </c>
      <c r="D4" s="814"/>
      <c r="E4" s="814"/>
    </row>
    <row r="5" spans="1:5" ht="21" customHeight="1">
      <c r="A5" s="195" t="s">
        <v>4</v>
      </c>
      <c r="B5" s="57" t="s">
        <v>45</v>
      </c>
      <c r="C5" s="104">
        <v>93.23361823361823</v>
      </c>
      <c r="D5" s="104">
        <v>64.37321937321937</v>
      </c>
      <c r="E5" s="126">
        <v>49.8005698005698</v>
      </c>
    </row>
    <row r="6" spans="1:5" ht="15">
      <c r="A6" s="262"/>
      <c r="B6" s="57" t="s">
        <v>46</v>
      </c>
      <c r="C6" s="256">
        <v>97.74473358116481</v>
      </c>
      <c r="D6" s="256">
        <v>93.35811648079306</v>
      </c>
      <c r="E6" s="265">
        <v>64.75836431226766</v>
      </c>
    </row>
    <row r="7" spans="1:5" ht="15">
      <c r="A7" s="262"/>
      <c r="B7" s="57" t="s">
        <v>47</v>
      </c>
      <c r="C7" s="256">
        <v>87.1356783919598</v>
      </c>
      <c r="D7" s="256">
        <v>25.19262981574539</v>
      </c>
      <c r="E7" s="265">
        <v>29.581239530988274</v>
      </c>
    </row>
    <row r="8" spans="1:5" ht="21" customHeight="1">
      <c r="A8" s="263" t="s">
        <v>48</v>
      </c>
      <c r="B8" s="57" t="s">
        <v>45</v>
      </c>
      <c r="C8" s="256">
        <v>91.56626506024097</v>
      </c>
      <c r="D8" s="256">
        <v>63.01204819277109</v>
      </c>
      <c r="E8" s="265">
        <v>19.397590361445783</v>
      </c>
    </row>
    <row r="9" spans="1:5" ht="15">
      <c r="A9" s="262"/>
      <c r="B9" s="39" t="s">
        <v>46</v>
      </c>
      <c r="C9" s="64">
        <v>96.98630136986301</v>
      </c>
      <c r="D9" s="257">
        <v>94.79452054794521</v>
      </c>
      <c r="E9" s="151">
        <v>41.0958904109589</v>
      </c>
    </row>
    <row r="10" spans="1:5" ht="15">
      <c r="A10" s="262"/>
      <c r="B10" s="39" t="s">
        <v>47</v>
      </c>
      <c r="C10" s="64">
        <v>87.31182795698925</v>
      </c>
      <c r="D10" s="257">
        <v>38.064516129032256</v>
      </c>
      <c r="E10" s="151">
        <v>2.3655913978494625</v>
      </c>
    </row>
    <row r="11" spans="1:5" ht="21" customHeight="1">
      <c r="A11" s="261" t="s">
        <v>49</v>
      </c>
      <c r="B11" s="39" t="s">
        <v>45</v>
      </c>
      <c r="C11" s="257">
        <v>87.54098360655738</v>
      </c>
      <c r="D11" s="257">
        <v>47.21311475409836</v>
      </c>
      <c r="E11" s="151">
        <v>2.9508196721311477</v>
      </c>
    </row>
    <row r="12" spans="1:5" ht="15">
      <c r="A12" s="262"/>
      <c r="B12" s="39" t="s">
        <v>46</v>
      </c>
      <c r="C12" s="106">
        <v>98.30508474576271</v>
      </c>
      <c r="D12" s="257">
        <v>96.61016949152543</v>
      </c>
      <c r="E12" s="151" t="s">
        <v>421</v>
      </c>
    </row>
    <row r="13" spans="1:5" ht="15">
      <c r="A13" s="262"/>
      <c r="B13" s="39" t="s">
        <v>47</v>
      </c>
      <c r="C13" s="64">
        <v>84.95934959349594</v>
      </c>
      <c r="D13" s="257">
        <v>35.36585365853659</v>
      </c>
      <c r="E13" s="151">
        <v>3.6585365853658534</v>
      </c>
    </row>
    <row r="14" spans="1:5" ht="15">
      <c r="A14" s="259" t="s">
        <v>50</v>
      </c>
      <c r="B14" s="39" t="s">
        <v>46</v>
      </c>
      <c r="C14" s="257">
        <v>97.82608695652173</v>
      </c>
      <c r="D14" s="257">
        <v>97.82608695652173</v>
      </c>
      <c r="E14" s="151" t="s">
        <v>421</v>
      </c>
    </row>
    <row r="15" spans="1:5" ht="15">
      <c r="A15" s="259" t="s">
        <v>51</v>
      </c>
      <c r="B15" s="39" t="s">
        <v>46</v>
      </c>
      <c r="C15" s="257">
        <v>100</v>
      </c>
      <c r="D15" s="257">
        <v>92.3076923076923</v>
      </c>
      <c r="E15" s="151" t="s">
        <v>421</v>
      </c>
    </row>
    <row r="16" spans="1:5" ht="15">
      <c r="A16" s="259" t="s">
        <v>52</v>
      </c>
      <c r="B16" s="39" t="s">
        <v>47</v>
      </c>
      <c r="C16" s="257">
        <v>75</v>
      </c>
      <c r="D16" s="257">
        <v>39.42307692307692</v>
      </c>
      <c r="E16" s="151">
        <v>8.653846153846153</v>
      </c>
    </row>
    <row r="17" spans="1:5" ht="15">
      <c r="A17" s="259" t="s">
        <v>53</v>
      </c>
      <c r="B17" s="39" t="s">
        <v>47</v>
      </c>
      <c r="C17" s="257">
        <v>80</v>
      </c>
      <c r="D17" s="257" t="s">
        <v>421</v>
      </c>
      <c r="E17" s="151" t="s">
        <v>421</v>
      </c>
    </row>
    <row r="18" spans="1:5" ht="15">
      <c r="A18" s="259" t="s">
        <v>54</v>
      </c>
      <c r="B18" s="39" t="s">
        <v>47</v>
      </c>
      <c r="C18" s="257">
        <v>100</v>
      </c>
      <c r="D18" s="257">
        <v>80</v>
      </c>
      <c r="E18" s="151" t="s">
        <v>421</v>
      </c>
    </row>
    <row r="19" spans="1:5" ht="15">
      <c r="A19" s="259" t="s">
        <v>55</v>
      </c>
      <c r="B19" s="39" t="s">
        <v>47</v>
      </c>
      <c r="C19" s="257">
        <v>75</v>
      </c>
      <c r="D19" s="257">
        <v>25</v>
      </c>
      <c r="E19" s="151" t="s">
        <v>421</v>
      </c>
    </row>
    <row r="20" spans="1:5" ht="15">
      <c r="A20" s="259" t="s">
        <v>56</v>
      </c>
      <c r="B20" s="39" t="s">
        <v>47</v>
      </c>
      <c r="C20" s="257">
        <v>100</v>
      </c>
      <c r="D20" s="257">
        <v>37.5</v>
      </c>
      <c r="E20" s="151" t="s">
        <v>421</v>
      </c>
    </row>
    <row r="21" spans="1:5" ht="15">
      <c r="A21" s="259" t="s">
        <v>57</v>
      </c>
      <c r="B21" s="39" t="s">
        <v>47</v>
      </c>
      <c r="C21" s="257">
        <v>90.9090909090909</v>
      </c>
      <c r="D21" s="257">
        <v>18.181818181818183</v>
      </c>
      <c r="E21" s="151" t="s">
        <v>421</v>
      </c>
    </row>
    <row r="22" spans="1:5" ht="15">
      <c r="A22" s="259" t="s">
        <v>58</v>
      </c>
      <c r="B22" s="39" t="s">
        <v>47</v>
      </c>
      <c r="C22" s="257">
        <v>83.33333333333334</v>
      </c>
      <c r="D22" s="257">
        <v>50</v>
      </c>
      <c r="E22" s="151" t="s">
        <v>421</v>
      </c>
    </row>
    <row r="23" spans="1:5" ht="15">
      <c r="A23" s="259" t="s">
        <v>50</v>
      </c>
      <c r="B23" s="39" t="s">
        <v>47</v>
      </c>
      <c r="C23" s="257">
        <v>96.7741935483871</v>
      </c>
      <c r="D23" s="257">
        <v>3.225806451612903</v>
      </c>
      <c r="E23" s="151" t="s">
        <v>421</v>
      </c>
    </row>
    <row r="24" spans="1:5" ht="15">
      <c r="A24" s="259" t="s">
        <v>59</v>
      </c>
      <c r="B24" s="39" t="s">
        <v>47</v>
      </c>
      <c r="C24" s="257">
        <v>94.44444444444444</v>
      </c>
      <c r="D24" s="257">
        <v>66.66666666666666</v>
      </c>
      <c r="E24" s="151" t="s">
        <v>421</v>
      </c>
    </row>
    <row r="25" spans="1:5" ht="15">
      <c r="A25" s="259" t="s">
        <v>60</v>
      </c>
      <c r="B25" s="39" t="s">
        <v>47</v>
      </c>
      <c r="C25" s="257">
        <v>80</v>
      </c>
      <c r="D25" s="257" t="s">
        <v>421</v>
      </c>
      <c r="E25" s="151" t="s">
        <v>421</v>
      </c>
    </row>
    <row r="26" spans="1:5" ht="15">
      <c r="A26" s="259" t="s">
        <v>61</v>
      </c>
      <c r="B26" s="39" t="s">
        <v>47</v>
      </c>
      <c r="C26" s="257" t="s">
        <v>421</v>
      </c>
      <c r="D26" s="257" t="s">
        <v>421</v>
      </c>
      <c r="E26" s="151" t="s">
        <v>421</v>
      </c>
    </row>
    <row r="27" spans="1:5" ht="15">
      <c r="A27" s="259" t="s">
        <v>62</v>
      </c>
      <c r="B27" s="39" t="s">
        <v>47</v>
      </c>
      <c r="C27" s="257">
        <v>100</v>
      </c>
      <c r="D27" s="257" t="s">
        <v>421</v>
      </c>
      <c r="E27" s="151" t="s">
        <v>421</v>
      </c>
    </row>
    <row r="28" spans="1:5" ht="15">
      <c r="A28" s="259" t="s">
        <v>63</v>
      </c>
      <c r="B28" s="39" t="s">
        <v>47</v>
      </c>
      <c r="C28" s="257">
        <v>100</v>
      </c>
      <c r="D28" s="257" t="s">
        <v>421</v>
      </c>
      <c r="E28" s="151" t="s">
        <v>421</v>
      </c>
    </row>
    <row r="29" spans="1:5" ht="15">
      <c r="A29" s="259" t="s">
        <v>51</v>
      </c>
      <c r="B29" s="39" t="s">
        <v>47</v>
      </c>
      <c r="C29" s="257">
        <v>100</v>
      </c>
      <c r="D29" s="257">
        <v>66.66666666666666</v>
      </c>
      <c r="E29" s="151" t="s">
        <v>421</v>
      </c>
    </row>
    <row r="30" spans="1:5" ht="15">
      <c r="A30" s="259" t="s">
        <v>64</v>
      </c>
      <c r="B30" s="39" t="s">
        <v>47</v>
      </c>
      <c r="C30" s="257">
        <v>100</v>
      </c>
      <c r="D30" s="257" t="s">
        <v>421</v>
      </c>
      <c r="E30" s="151" t="s">
        <v>421</v>
      </c>
    </row>
    <row r="31" spans="1:5" ht="15">
      <c r="A31" s="259" t="s">
        <v>65</v>
      </c>
      <c r="B31" s="39" t="s">
        <v>47</v>
      </c>
      <c r="C31" s="257">
        <v>100</v>
      </c>
      <c r="D31" s="257">
        <v>66.66666666666666</v>
      </c>
      <c r="E31" s="151" t="s">
        <v>421</v>
      </c>
    </row>
    <row r="32" spans="1:5" ht="15">
      <c r="A32" s="259" t="s">
        <v>66</v>
      </c>
      <c r="B32" s="39" t="s">
        <v>47</v>
      </c>
      <c r="C32" s="257">
        <v>85.71428571428571</v>
      </c>
      <c r="D32" s="257">
        <v>28.57142857142857</v>
      </c>
      <c r="E32" s="151" t="s">
        <v>421</v>
      </c>
    </row>
    <row r="33" spans="1:5" ht="21" customHeight="1">
      <c r="A33" s="261" t="s">
        <v>67</v>
      </c>
      <c r="B33" s="39" t="s">
        <v>45</v>
      </c>
      <c r="C33" s="257">
        <v>93.10344827586206</v>
      </c>
      <c r="D33" s="257">
        <v>51.724137931034484</v>
      </c>
      <c r="E33" s="151">
        <v>3.4482758620689653</v>
      </c>
    </row>
    <row r="34" spans="1:5" ht="15">
      <c r="A34" s="259"/>
      <c r="B34" s="39" t="s">
        <v>46</v>
      </c>
      <c r="C34" s="64">
        <v>94.11764705882352</v>
      </c>
      <c r="D34" s="64">
        <v>88.23529411764706</v>
      </c>
      <c r="E34" s="53">
        <v>11.76470588235294</v>
      </c>
    </row>
    <row r="35" spans="1:5" ht="15">
      <c r="A35" s="259"/>
      <c r="B35" s="39" t="s">
        <v>47</v>
      </c>
      <c r="C35" s="64">
        <v>92.6829268292683</v>
      </c>
      <c r="D35" s="64">
        <v>36.58536585365854</v>
      </c>
      <c r="E35" s="266" t="s">
        <v>421</v>
      </c>
    </row>
    <row r="36" spans="1:5" ht="15">
      <c r="A36" s="259" t="s">
        <v>68</v>
      </c>
      <c r="B36" s="39" t="s">
        <v>47</v>
      </c>
      <c r="C36" s="257">
        <v>80</v>
      </c>
      <c r="D36" s="257">
        <v>20</v>
      </c>
      <c r="E36" s="151" t="s">
        <v>421</v>
      </c>
    </row>
    <row r="37" spans="1:5" ht="15">
      <c r="A37" s="259" t="s">
        <v>69</v>
      </c>
      <c r="B37" s="39" t="s">
        <v>47</v>
      </c>
      <c r="C37" s="257">
        <v>100</v>
      </c>
      <c r="D37" s="257">
        <v>33.33333333333333</v>
      </c>
      <c r="E37" s="151" t="s">
        <v>421</v>
      </c>
    </row>
    <row r="38" spans="1:5" ht="15">
      <c r="A38" s="259" t="s">
        <v>70</v>
      </c>
      <c r="B38" s="39" t="s">
        <v>47</v>
      </c>
      <c r="C38" s="257">
        <v>100</v>
      </c>
      <c r="D38" s="257">
        <v>20</v>
      </c>
      <c r="E38" s="151" t="s">
        <v>421</v>
      </c>
    </row>
    <row r="39" spans="1:5" ht="15">
      <c r="A39" s="259" t="s">
        <v>71</v>
      </c>
      <c r="B39" s="39" t="s">
        <v>45</v>
      </c>
      <c r="C39" s="257">
        <v>96</v>
      </c>
      <c r="D39" s="257">
        <v>84</v>
      </c>
      <c r="E39" s="151">
        <v>8</v>
      </c>
    </row>
    <row r="40" spans="1:5" ht="15">
      <c r="A40" s="259"/>
      <c r="B40" s="39" t="s">
        <v>46</v>
      </c>
      <c r="C40" s="257">
        <v>94.11764705882352</v>
      </c>
      <c r="D40" s="257">
        <v>88.23529411764706</v>
      </c>
      <c r="E40" s="151">
        <v>11.76470588235294</v>
      </c>
    </row>
    <row r="41" spans="1:5" ht="15">
      <c r="A41" s="259"/>
      <c r="B41" s="39" t="s">
        <v>47</v>
      </c>
      <c r="C41" s="257">
        <v>100</v>
      </c>
      <c r="D41" s="257">
        <v>75</v>
      </c>
      <c r="E41" s="151" t="s">
        <v>421</v>
      </c>
    </row>
    <row r="42" spans="1:5" ht="15">
      <c r="A42" s="259" t="s">
        <v>72</v>
      </c>
      <c r="B42" s="39" t="s">
        <v>47</v>
      </c>
      <c r="C42" s="257">
        <v>100</v>
      </c>
      <c r="D42" s="257" t="s">
        <v>421</v>
      </c>
      <c r="E42" s="151" t="s">
        <v>421</v>
      </c>
    </row>
    <row r="43" spans="1:5" ht="15">
      <c r="A43" s="259" t="s">
        <v>73</v>
      </c>
      <c r="B43" s="39" t="s">
        <v>47</v>
      </c>
      <c r="C43" s="257">
        <v>85.71428571428571</v>
      </c>
      <c r="D43" s="257">
        <v>42.857142857142854</v>
      </c>
      <c r="E43" s="151" t="s">
        <v>421</v>
      </c>
    </row>
    <row r="44" spans="1:5" ht="15">
      <c r="A44" s="259" t="s">
        <v>74</v>
      </c>
      <c r="B44" s="39" t="s">
        <v>47</v>
      </c>
      <c r="C44" s="257">
        <v>100</v>
      </c>
      <c r="D44" s="257">
        <v>25</v>
      </c>
      <c r="E44" s="151" t="s">
        <v>421</v>
      </c>
    </row>
    <row r="45" spans="1:5" ht="21" customHeight="1">
      <c r="A45" s="261" t="s">
        <v>75</v>
      </c>
      <c r="B45" s="39" t="s">
        <v>45</v>
      </c>
      <c r="C45" s="257">
        <v>87.93103448275862</v>
      </c>
      <c r="D45" s="257">
        <v>40.51724137931034</v>
      </c>
      <c r="E45" s="151">
        <v>25</v>
      </c>
    </row>
    <row r="46" spans="1:5" ht="15">
      <c r="A46" s="259"/>
      <c r="B46" s="39" t="s">
        <v>46</v>
      </c>
      <c r="C46" s="64">
        <v>94.87179487179486</v>
      </c>
      <c r="D46" s="257">
        <v>87.17948717948718</v>
      </c>
      <c r="E46" s="151">
        <v>69.23076923076923</v>
      </c>
    </row>
    <row r="47" spans="1:5" ht="15">
      <c r="A47" s="259"/>
      <c r="B47" s="39" t="s">
        <v>47</v>
      </c>
      <c r="C47" s="64">
        <v>84.4155844155844</v>
      </c>
      <c r="D47" s="257">
        <v>16.883116883116884</v>
      </c>
      <c r="E47" s="151">
        <v>2.5974025974025974</v>
      </c>
    </row>
    <row r="48" spans="1:5" ht="15">
      <c r="A48" s="259" t="s">
        <v>76</v>
      </c>
      <c r="B48" s="39" t="s">
        <v>46</v>
      </c>
      <c r="C48" s="257">
        <v>94.87179487179486</v>
      </c>
      <c r="D48" s="257">
        <v>87.17948717948718</v>
      </c>
      <c r="E48" s="151">
        <v>69.23076923076923</v>
      </c>
    </row>
    <row r="49" spans="1:5" ht="15">
      <c r="A49" s="259" t="s">
        <v>77</v>
      </c>
      <c r="B49" s="39" t="s">
        <v>47</v>
      </c>
      <c r="C49" s="257">
        <v>87.5</v>
      </c>
      <c r="D49" s="257">
        <v>12.5</v>
      </c>
      <c r="E49" s="151" t="s">
        <v>421</v>
      </c>
    </row>
    <row r="50" spans="1:5" ht="15">
      <c r="A50" s="259" t="s">
        <v>78</v>
      </c>
      <c r="B50" s="39" t="s">
        <v>47</v>
      </c>
      <c r="C50" s="257">
        <v>66.66666666666666</v>
      </c>
      <c r="D50" s="257">
        <v>16.666666666666664</v>
      </c>
      <c r="E50" s="151" t="s">
        <v>421</v>
      </c>
    </row>
    <row r="51" spans="1:5" ht="15">
      <c r="A51" s="259" t="s">
        <v>580</v>
      </c>
      <c r="B51" s="39" t="s">
        <v>47</v>
      </c>
      <c r="C51" s="257">
        <v>100</v>
      </c>
      <c r="D51" s="257">
        <v>17.647058823529413</v>
      </c>
      <c r="E51" s="151" t="s">
        <v>421</v>
      </c>
    </row>
    <row r="52" spans="1:5" ht="15">
      <c r="A52" s="259" t="s">
        <v>79</v>
      </c>
      <c r="B52" s="39" t="s">
        <v>47</v>
      </c>
      <c r="C52" s="257">
        <v>75</v>
      </c>
      <c r="D52" s="257">
        <v>50</v>
      </c>
      <c r="E52" s="151" t="s">
        <v>421</v>
      </c>
    </row>
    <row r="53" spans="1:5" ht="15">
      <c r="A53" s="259" t="s">
        <v>76</v>
      </c>
      <c r="B53" s="39" t="s">
        <v>47</v>
      </c>
      <c r="C53" s="257">
        <v>86.66666666666667</v>
      </c>
      <c r="D53" s="257">
        <v>16.666666666666664</v>
      </c>
      <c r="E53" s="151">
        <v>6.666666666666667</v>
      </c>
    </row>
    <row r="54" spans="1:5" ht="15">
      <c r="A54" s="259" t="s">
        <v>80</v>
      </c>
      <c r="B54" s="39" t="s">
        <v>47</v>
      </c>
      <c r="C54" s="257">
        <v>42.857142857142854</v>
      </c>
      <c r="D54" s="257" t="s">
        <v>421</v>
      </c>
      <c r="E54" s="151" t="s">
        <v>421</v>
      </c>
    </row>
    <row r="55" spans="1:5" ht="15">
      <c r="A55" s="259" t="s">
        <v>81</v>
      </c>
      <c r="B55" s="39" t="s">
        <v>47</v>
      </c>
      <c r="C55" s="257">
        <v>100</v>
      </c>
      <c r="D55" s="257">
        <v>20</v>
      </c>
      <c r="E55" s="151" t="s">
        <v>421</v>
      </c>
    </row>
    <row r="56" spans="1:5" ht="21" customHeight="1">
      <c r="A56" s="261" t="s">
        <v>82</v>
      </c>
      <c r="B56" s="39" t="s">
        <v>45</v>
      </c>
      <c r="C56" s="257">
        <v>93.91304347826087</v>
      </c>
      <c r="D56" s="257">
        <v>66.08695652173913</v>
      </c>
      <c r="E56" s="151">
        <v>0.8695652173913043</v>
      </c>
    </row>
    <row r="57" spans="1:5" ht="15">
      <c r="A57" s="259"/>
      <c r="B57" s="39" t="s">
        <v>46</v>
      </c>
      <c r="C57" s="64">
        <v>100</v>
      </c>
      <c r="D57" s="64">
        <v>100</v>
      </c>
      <c r="E57" s="53">
        <v>7.142857142857142</v>
      </c>
    </row>
    <row r="58" spans="1:5" ht="15">
      <c r="A58" s="259"/>
      <c r="B58" s="39" t="s">
        <v>47</v>
      </c>
      <c r="C58" s="64">
        <v>93.06930693069307</v>
      </c>
      <c r="D58" s="266">
        <v>61.386138613861384</v>
      </c>
      <c r="E58" s="53" t="s">
        <v>421</v>
      </c>
    </row>
    <row r="59" spans="1:5" ht="15">
      <c r="A59" s="259" t="s">
        <v>83</v>
      </c>
      <c r="B59" s="39" t="s">
        <v>46</v>
      </c>
      <c r="C59" s="257">
        <v>100</v>
      </c>
      <c r="D59" s="257">
        <v>100</v>
      </c>
      <c r="E59" s="151">
        <v>7.142857142857142</v>
      </c>
    </row>
    <row r="60" spans="1:5" ht="15">
      <c r="A60" s="259" t="s">
        <v>84</v>
      </c>
      <c r="B60" s="39" t="s">
        <v>47</v>
      </c>
      <c r="C60" s="257">
        <v>100</v>
      </c>
      <c r="D60" s="257">
        <v>33.33333333333333</v>
      </c>
      <c r="E60" s="151" t="s">
        <v>421</v>
      </c>
    </row>
    <row r="61" spans="1:5" ht="15">
      <c r="A61" s="259" t="s">
        <v>85</v>
      </c>
      <c r="B61" s="39" t="s">
        <v>47</v>
      </c>
      <c r="C61" s="257">
        <v>87.5</v>
      </c>
      <c r="D61" s="257">
        <v>12.5</v>
      </c>
      <c r="E61" s="151" t="s">
        <v>421</v>
      </c>
    </row>
    <row r="62" spans="1:5" ht="15">
      <c r="A62" s="259" t="s">
        <v>86</v>
      </c>
      <c r="B62" s="39" t="s">
        <v>47</v>
      </c>
      <c r="C62" s="257">
        <v>100</v>
      </c>
      <c r="D62" s="257">
        <v>14.285714285714285</v>
      </c>
      <c r="E62" s="151" t="s">
        <v>421</v>
      </c>
    </row>
    <row r="63" spans="1:5" ht="15">
      <c r="A63" s="259" t="s">
        <v>87</v>
      </c>
      <c r="B63" s="39" t="s">
        <v>47</v>
      </c>
      <c r="C63" s="257">
        <v>100</v>
      </c>
      <c r="D63" s="257">
        <v>84.61538461538461</v>
      </c>
      <c r="E63" s="151" t="s">
        <v>421</v>
      </c>
    </row>
    <row r="64" spans="1:5" ht="15">
      <c r="A64" s="259" t="s">
        <v>83</v>
      </c>
      <c r="B64" s="39" t="s">
        <v>47</v>
      </c>
      <c r="C64" s="257">
        <v>90</v>
      </c>
      <c r="D64" s="257">
        <v>55.00000000000001</v>
      </c>
      <c r="E64" s="151" t="s">
        <v>421</v>
      </c>
    </row>
    <row r="65" spans="1:5" ht="15">
      <c r="A65" s="259" t="s">
        <v>88</v>
      </c>
      <c r="B65" s="39" t="s">
        <v>47</v>
      </c>
      <c r="C65" s="257">
        <v>66.66666666666666</v>
      </c>
      <c r="D65" s="257">
        <v>66.66666666666666</v>
      </c>
      <c r="E65" s="151" t="s">
        <v>421</v>
      </c>
    </row>
    <row r="66" spans="1:5" ht="15">
      <c r="A66" s="259" t="s">
        <v>89</v>
      </c>
      <c r="B66" s="39" t="s">
        <v>47</v>
      </c>
      <c r="C66" s="257">
        <v>60</v>
      </c>
      <c r="D66" s="257" t="s">
        <v>421</v>
      </c>
      <c r="E66" s="151" t="s">
        <v>421</v>
      </c>
    </row>
    <row r="67" spans="1:5" ht="15">
      <c r="A67" s="260" t="s">
        <v>564</v>
      </c>
      <c r="B67" s="39"/>
      <c r="C67" s="64"/>
      <c r="D67" s="64"/>
      <c r="E67" s="53"/>
    </row>
    <row r="68" spans="1:5" ht="15">
      <c r="A68" s="261" t="s">
        <v>52</v>
      </c>
      <c r="B68" s="39" t="s">
        <v>46</v>
      </c>
      <c r="C68" s="257">
        <v>97.03389830508475</v>
      </c>
      <c r="D68" s="257">
        <v>95.76271186440678</v>
      </c>
      <c r="E68" s="151">
        <v>50.847457627118644</v>
      </c>
    </row>
    <row r="69" spans="1:5" ht="21" customHeight="1">
      <c r="A69" s="263" t="s">
        <v>90</v>
      </c>
      <c r="B69" s="57" t="s">
        <v>45</v>
      </c>
      <c r="C69" s="256">
        <v>81.47208121827411</v>
      </c>
      <c r="D69" s="256">
        <v>52.115059221658214</v>
      </c>
      <c r="E69" s="265">
        <v>33.840947546531304</v>
      </c>
    </row>
    <row r="70" spans="1:5" ht="15">
      <c r="A70" s="262"/>
      <c r="B70" s="39" t="s">
        <v>46</v>
      </c>
      <c r="C70" s="64">
        <v>94.49152542372882</v>
      </c>
      <c r="D70" s="257">
        <v>84.95762711864407</v>
      </c>
      <c r="E70" s="151">
        <v>59.11016949152542</v>
      </c>
    </row>
    <row r="71" spans="1:5" ht="15">
      <c r="A71" s="262"/>
      <c r="B71" s="39" t="s">
        <v>47</v>
      </c>
      <c r="C71" s="64">
        <v>72.8169014084507</v>
      </c>
      <c r="D71" s="257">
        <v>30.28169014084507</v>
      </c>
      <c r="E71" s="151">
        <v>17.04225352112676</v>
      </c>
    </row>
    <row r="72" spans="1:5" ht="21" customHeight="1">
      <c r="A72" s="261" t="s">
        <v>91</v>
      </c>
      <c r="B72" s="39" t="s">
        <v>45</v>
      </c>
      <c r="C72" s="257">
        <v>97.90794979079497</v>
      </c>
      <c r="D72" s="257">
        <v>61.08786610878661</v>
      </c>
      <c r="E72" s="151">
        <v>22.594142259414227</v>
      </c>
    </row>
    <row r="73" spans="1:5" ht="15">
      <c r="A73" s="259"/>
      <c r="B73" s="39" t="s">
        <v>46</v>
      </c>
      <c r="C73" s="64">
        <v>98.85057471264368</v>
      </c>
      <c r="D73" s="64">
        <v>81.60919540229885</v>
      </c>
      <c r="E73" s="266">
        <v>50.57471264367817</v>
      </c>
    </row>
    <row r="74" spans="1:5" ht="15">
      <c r="A74" s="259"/>
      <c r="B74" s="39" t="s">
        <v>47</v>
      </c>
      <c r="C74" s="64">
        <v>97.36842105263158</v>
      </c>
      <c r="D74" s="64">
        <v>49.34210526315789</v>
      </c>
      <c r="E74" s="266">
        <v>6.578947368421052</v>
      </c>
    </row>
    <row r="75" spans="1:5" ht="15">
      <c r="A75" s="259" t="s">
        <v>92</v>
      </c>
      <c r="B75" s="39" t="s">
        <v>46</v>
      </c>
      <c r="C75" s="257">
        <v>98.50746268656717</v>
      </c>
      <c r="D75" s="257">
        <v>88.05970149253731</v>
      </c>
      <c r="E75" s="151">
        <v>59.70149253731343</v>
      </c>
    </row>
    <row r="76" spans="1:5" ht="15">
      <c r="A76" s="259" t="s">
        <v>93</v>
      </c>
      <c r="B76" s="39" t="s">
        <v>47</v>
      </c>
      <c r="C76" s="257">
        <v>50</v>
      </c>
      <c r="D76" s="257">
        <v>50</v>
      </c>
      <c r="E76" s="151" t="s">
        <v>421</v>
      </c>
    </row>
    <row r="77" spans="1:5" ht="15">
      <c r="A77" s="259" t="s">
        <v>92</v>
      </c>
      <c r="B77" s="39" t="s">
        <v>47</v>
      </c>
      <c r="C77" s="257">
        <v>97.91666666666666</v>
      </c>
      <c r="D77" s="257">
        <v>50</v>
      </c>
      <c r="E77" s="151">
        <v>6.25</v>
      </c>
    </row>
    <row r="78" spans="1:5" ht="15">
      <c r="A78" s="259" t="s">
        <v>94</v>
      </c>
      <c r="B78" s="39" t="s">
        <v>47</v>
      </c>
      <c r="C78" s="257">
        <v>100</v>
      </c>
      <c r="D78" s="257">
        <v>55.55555555555556</v>
      </c>
      <c r="E78" s="151" t="s">
        <v>421</v>
      </c>
    </row>
    <row r="79" spans="1:5" ht="15">
      <c r="A79" s="259" t="s">
        <v>95</v>
      </c>
      <c r="B79" s="39" t="s">
        <v>45</v>
      </c>
      <c r="C79" s="257">
        <v>94.7</v>
      </c>
      <c r="D79" s="257">
        <v>31.6</v>
      </c>
      <c r="E79" s="151">
        <v>5.3</v>
      </c>
    </row>
    <row r="80" spans="1:5" ht="15">
      <c r="A80" s="259"/>
      <c r="B80" s="39" t="s">
        <v>46</v>
      </c>
      <c r="C80" s="257">
        <v>100</v>
      </c>
      <c r="D80" s="257">
        <v>71.42857142857143</v>
      </c>
      <c r="E80" s="151">
        <v>14.285714285714285</v>
      </c>
    </row>
    <row r="81" spans="1:5" ht="15">
      <c r="A81" s="259"/>
      <c r="B81" s="39" t="s">
        <v>47</v>
      </c>
      <c r="C81" s="257">
        <v>91.66666666666666</v>
      </c>
      <c r="D81" s="257">
        <v>8.333333333333332</v>
      </c>
      <c r="E81" s="151" t="s">
        <v>421</v>
      </c>
    </row>
    <row r="82" spans="1:5" ht="15">
      <c r="A82" s="259" t="s">
        <v>96</v>
      </c>
      <c r="B82" s="39" t="s">
        <v>47</v>
      </c>
      <c r="C82" s="257">
        <v>100</v>
      </c>
      <c r="D82" s="257">
        <v>33.33333333333333</v>
      </c>
      <c r="E82" s="151" t="s">
        <v>421</v>
      </c>
    </row>
    <row r="83" spans="1:5" ht="15">
      <c r="A83" s="259" t="s">
        <v>97</v>
      </c>
      <c r="B83" s="39" t="s">
        <v>45</v>
      </c>
      <c r="C83" s="257">
        <v>90</v>
      </c>
      <c r="D83" s="257">
        <v>20</v>
      </c>
      <c r="E83" s="151">
        <v>20</v>
      </c>
    </row>
    <row r="84" spans="1:5" ht="15">
      <c r="A84" s="259"/>
      <c r="B84" s="39" t="s">
        <v>46</v>
      </c>
      <c r="C84" s="257">
        <v>100</v>
      </c>
      <c r="D84" s="257">
        <v>66.66666666666666</v>
      </c>
      <c r="E84" s="151">
        <v>66.66666666666666</v>
      </c>
    </row>
    <row r="85" spans="1:5" ht="15">
      <c r="A85" s="259"/>
      <c r="B85" s="39" t="s">
        <v>47</v>
      </c>
      <c r="C85" s="257">
        <v>85.71428571428571</v>
      </c>
      <c r="D85" s="257" t="s">
        <v>421</v>
      </c>
      <c r="E85" s="151" t="s">
        <v>421</v>
      </c>
    </row>
    <row r="86" spans="1:5" ht="15">
      <c r="A86" s="259" t="s">
        <v>98</v>
      </c>
      <c r="B86" s="39" t="s">
        <v>47</v>
      </c>
      <c r="C86" s="257">
        <v>100</v>
      </c>
      <c r="D86" s="257">
        <v>38.88888888888889</v>
      </c>
      <c r="E86" s="151">
        <v>5.555555555555555</v>
      </c>
    </row>
    <row r="87" spans="1:5" ht="15">
      <c r="A87" s="259" t="s">
        <v>99</v>
      </c>
      <c r="B87" s="39" t="s">
        <v>47</v>
      </c>
      <c r="C87" s="257">
        <v>100</v>
      </c>
      <c r="D87" s="257">
        <v>75</v>
      </c>
      <c r="E87" s="151" t="s">
        <v>421</v>
      </c>
    </row>
    <row r="88" spans="1:5" ht="15">
      <c r="A88" s="259" t="s">
        <v>100</v>
      </c>
      <c r="B88" s="39" t="s">
        <v>47</v>
      </c>
      <c r="C88" s="257">
        <v>100</v>
      </c>
      <c r="D88" s="257">
        <v>40</v>
      </c>
      <c r="E88" s="151" t="s">
        <v>421</v>
      </c>
    </row>
    <row r="89" spans="1:5" ht="15">
      <c r="A89" s="259" t="s">
        <v>101</v>
      </c>
      <c r="B89" s="39" t="s">
        <v>47</v>
      </c>
      <c r="C89" s="257">
        <v>100</v>
      </c>
      <c r="D89" s="257">
        <v>94.44444444444444</v>
      </c>
      <c r="E89" s="151">
        <v>5.555555555555555</v>
      </c>
    </row>
    <row r="90" spans="1:5" ht="15">
      <c r="A90" s="259" t="s">
        <v>102</v>
      </c>
      <c r="B90" s="39" t="s">
        <v>45</v>
      </c>
      <c r="C90" s="257">
        <v>100</v>
      </c>
      <c r="D90" s="257">
        <v>43.5</v>
      </c>
      <c r="E90" s="151">
        <v>26.1</v>
      </c>
    </row>
    <row r="91" spans="1:5" ht="15">
      <c r="A91" s="259"/>
      <c r="B91" s="39" t="s">
        <v>46</v>
      </c>
      <c r="C91" s="257">
        <v>100</v>
      </c>
      <c r="D91" s="257">
        <v>50</v>
      </c>
      <c r="E91" s="151">
        <v>10</v>
      </c>
    </row>
    <row r="92" spans="1:5" ht="15">
      <c r="A92" s="259"/>
      <c r="B92" s="39" t="s">
        <v>47</v>
      </c>
      <c r="C92" s="257">
        <v>100</v>
      </c>
      <c r="D92" s="257">
        <v>38.46153846153847</v>
      </c>
      <c r="E92" s="151">
        <v>38.46153846153847</v>
      </c>
    </row>
    <row r="93" spans="1:5" ht="15">
      <c r="A93" s="259" t="s">
        <v>103</v>
      </c>
      <c r="B93" s="39" t="s">
        <v>47</v>
      </c>
      <c r="C93" s="257">
        <v>100</v>
      </c>
      <c r="D93" s="257">
        <v>100</v>
      </c>
      <c r="E93" s="151" t="s">
        <v>421</v>
      </c>
    </row>
    <row r="94" spans="1:5" ht="15">
      <c r="A94" s="259" t="s">
        <v>104</v>
      </c>
      <c r="B94" s="39" t="s">
        <v>47</v>
      </c>
      <c r="C94" s="257">
        <v>100</v>
      </c>
      <c r="D94" s="257">
        <v>33.33333333333333</v>
      </c>
      <c r="E94" s="151" t="s">
        <v>421</v>
      </c>
    </row>
    <row r="95" spans="1:5" ht="21" customHeight="1">
      <c r="A95" s="261" t="s">
        <v>105</v>
      </c>
      <c r="B95" s="39" t="s">
        <v>45</v>
      </c>
      <c r="C95" s="257">
        <v>84.6938775510204</v>
      </c>
      <c r="D95" s="257">
        <v>37.755102040816325</v>
      </c>
      <c r="E95" s="151">
        <v>13.77551020408163</v>
      </c>
    </row>
    <row r="96" spans="1:5" ht="15">
      <c r="A96" s="259"/>
      <c r="B96" s="39" t="s">
        <v>46</v>
      </c>
      <c r="C96" s="64">
        <v>100</v>
      </c>
      <c r="D96" s="64">
        <v>63.63636363636363</v>
      </c>
      <c r="E96" s="266">
        <v>18.181818181818183</v>
      </c>
    </row>
    <row r="97" spans="1:5" ht="15">
      <c r="A97" s="259"/>
      <c r="B97" s="39" t="s">
        <v>47</v>
      </c>
      <c r="C97" s="64">
        <v>83.78378378378379</v>
      </c>
      <c r="D97" s="266">
        <v>36.21621621621622</v>
      </c>
      <c r="E97" s="151">
        <v>13.513513513513514</v>
      </c>
    </row>
    <row r="98" spans="1:5" ht="15">
      <c r="A98" s="259" t="s">
        <v>106</v>
      </c>
      <c r="B98" s="39" t="s">
        <v>46</v>
      </c>
      <c r="C98" s="257">
        <v>100</v>
      </c>
      <c r="D98" s="257">
        <v>57.14285714285714</v>
      </c>
      <c r="E98" s="151">
        <v>28.57142857142857</v>
      </c>
    </row>
    <row r="99" spans="1:5" ht="15">
      <c r="A99" s="259" t="s">
        <v>107</v>
      </c>
      <c r="B99" s="39" t="s">
        <v>47</v>
      </c>
      <c r="C99" s="257">
        <v>83.87096774193549</v>
      </c>
      <c r="D99" s="257">
        <v>36.55913978494624</v>
      </c>
      <c r="E99" s="151">
        <v>25.806451612903224</v>
      </c>
    </row>
    <row r="100" spans="1:5" ht="15">
      <c r="A100" s="259" t="s">
        <v>108</v>
      </c>
      <c r="B100" s="39" t="s">
        <v>47</v>
      </c>
      <c r="C100" s="257">
        <v>75</v>
      </c>
      <c r="D100" s="257">
        <v>41.66666666666667</v>
      </c>
      <c r="E100" s="151" t="s">
        <v>421</v>
      </c>
    </row>
    <row r="101" spans="1:5" ht="15">
      <c r="A101" s="259" t="s">
        <v>509</v>
      </c>
      <c r="B101" s="39" t="s">
        <v>47</v>
      </c>
      <c r="C101" s="257" t="s">
        <v>421</v>
      </c>
      <c r="D101" s="257" t="s">
        <v>421</v>
      </c>
      <c r="E101" s="151" t="s">
        <v>421</v>
      </c>
    </row>
    <row r="102" spans="1:5" ht="15">
      <c r="A102" s="259" t="s">
        <v>109</v>
      </c>
      <c r="B102" s="39" t="s">
        <v>47</v>
      </c>
      <c r="C102" s="257">
        <v>100</v>
      </c>
      <c r="D102" s="257">
        <v>16.666666666666664</v>
      </c>
      <c r="E102" s="151">
        <v>16.666666666666664</v>
      </c>
    </row>
    <row r="103" spans="1:5" ht="15">
      <c r="A103" s="259" t="s">
        <v>110</v>
      </c>
      <c r="B103" s="39" t="s">
        <v>47</v>
      </c>
      <c r="C103" s="257">
        <v>66.66666666666666</v>
      </c>
      <c r="D103" s="257" t="s">
        <v>421</v>
      </c>
      <c r="E103" s="151" t="s">
        <v>421</v>
      </c>
    </row>
    <row r="104" spans="1:5" ht="15">
      <c r="A104" s="259" t="s">
        <v>111</v>
      </c>
      <c r="B104" s="39" t="s">
        <v>47</v>
      </c>
      <c r="C104" s="151">
        <v>87.5</v>
      </c>
      <c r="D104" s="151">
        <v>25</v>
      </c>
      <c r="E104" s="151" t="s">
        <v>421</v>
      </c>
    </row>
    <row r="105" spans="1:5" ht="15">
      <c r="A105" s="259" t="s">
        <v>106</v>
      </c>
      <c r="B105" s="39" t="s">
        <v>47</v>
      </c>
      <c r="C105" s="257">
        <v>100</v>
      </c>
      <c r="D105" s="257">
        <v>22.22222222222222</v>
      </c>
      <c r="E105" s="151" t="s">
        <v>421</v>
      </c>
    </row>
    <row r="106" spans="1:5" ht="15">
      <c r="A106" s="259" t="s">
        <v>112</v>
      </c>
      <c r="B106" s="39" t="s">
        <v>47</v>
      </c>
      <c r="C106" s="257">
        <v>77.77777777777779</v>
      </c>
      <c r="D106" s="257">
        <v>44.44444444444444</v>
      </c>
      <c r="E106" s="151" t="s">
        <v>421</v>
      </c>
    </row>
    <row r="107" spans="1:5" ht="15">
      <c r="A107" s="259" t="s">
        <v>113</v>
      </c>
      <c r="B107" s="39" t="s">
        <v>47</v>
      </c>
      <c r="C107" s="257">
        <v>63.63636363636363</v>
      </c>
      <c r="D107" s="257">
        <v>54.54545454545454</v>
      </c>
      <c r="E107" s="151" t="s">
        <v>421</v>
      </c>
    </row>
    <row r="108" spans="1:5" ht="15">
      <c r="A108" s="259" t="s">
        <v>114</v>
      </c>
      <c r="B108" s="39" t="s">
        <v>45</v>
      </c>
      <c r="C108" s="257">
        <v>93.3</v>
      </c>
      <c r="D108" s="257">
        <v>26.7</v>
      </c>
      <c r="E108" s="151" t="s">
        <v>421</v>
      </c>
    </row>
    <row r="109" spans="1:5" ht="15">
      <c r="A109" s="259"/>
      <c r="B109" s="39" t="s">
        <v>46</v>
      </c>
      <c r="C109" s="257">
        <v>100</v>
      </c>
      <c r="D109" s="257">
        <v>75</v>
      </c>
      <c r="E109" s="151" t="s">
        <v>421</v>
      </c>
    </row>
    <row r="110" spans="1:5" ht="15">
      <c r="A110" s="259"/>
      <c r="B110" s="39" t="s">
        <v>47</v>
      </c>
      <c r="C110" s="257">
        <v>90.9090909090909</v>
      </c>
      <c r="D110" s="257">
        <v>9.090909090909092</v>
      </c>
      <c r="E110" s="151" t="s">
        <v>421</v>
      </c>
    </row>
    <row r="111" spans="1:5" ht="15">
      <c r="A111" s="259" t="s">
        <v>115</v>
      </c>
      <c r="B111" s="39" t="s">
        <v>47</v>
      </c>
      <c r="C111" s="257">
        <v>94.11764705882352</v>
      </c>
      <c r="D111" s="257">
        <v>47.05882352941176</v>
      </c>
      <c r="E111" s="151" t="s">
        <v>421</v>
      </c>
    </row>
    <row r="112" spans="1:5" ht="15">
      <c r="A112" s="259" t="s">
        <v>116</v>
      </c>
      <c r="B112" s="39" t="s">
        <v>47</v>
      </c>
      <c r="C112" s="257">
        <v>100</v>
      </c>
      <c r="D112" s="257">
        <v>100</v>
      </c>
      <c r="E112" s="151" t="s">
        <v>421</v>
      </c>
    </row>
    <row r="113" spans="1:5" ht="15">
      <c r="A113" s="259" t="s">
        <v>117</v>
      </c>
      <c r="B113" s="39" t="s">
        <v>47</v>
      </c>
      <c r="C113" s="64">
        <v>66.66666666666666</v>
      </c>
      <c r="D113" s="64">
        <v>66.66666666666666</v>
      </c>
      <c r="E113" s="266" t="s">
        <v>421</v>
      </c>
    </row>
    <row r="114" spans="1:5" ht="21" customHeight="1">
      <c r="A114" s="261" t="s">
        <v>118</v>
      </c>
      <c r="B114" s="39" t="s">
        <v>45</v>
      </c>
      <c r="C114" s="257">
        <v>94.64285714285714</v>
      </c>
      <c r="D114" s="257">
        <v>66.07142857142857</v>
      </c>
      <c r="E114" s="151">
        <v>5.357142857142857</v>
      </c>
    </row>
    <row r="115" spans="1:5" ht="15">
      <c r="A115" s="259"/>
      <c r="B115" s="39" t="s">
        <v>46</v>
      </c>
      <c r="C115" s="257">
        <v>100</v>
      </c>
      <c r="D115" s="257">
        <v>91.66666666666666</v>
      </c>
      <c r="E115" s="151">
        <v>12.5</v>
      </c>
    </row>
    <row r="116" spans="1:5" ht="15">
      <c r="A116" s="259"/>
      <c r="B116" s="39" t="s">
        <v>47</v>
      </c>
      <c r="C116" s="257">
        <v>90.625</v>
      </c>
      <c r="D116" s="257">
        <v>46.875</v>
      </c>
      <c r="E116" s="151" t="s">
        <v>421</v>
      </c>
    </row>
    <row r="117" spans="1:5" ht="15">
      <c r="A117" s="259" t="s">
        <v>119</v>
      </c>
      <c r="B117" s="39" t="s">
        <v>46</v>
      </c>
      <c r="C117" s="257">
        <v>100</v>
      </c>
      <c r="D117" s="257">
        <v>91.66666666666666</v>
      </c>
      <c r="E117" s="151">
        <v>12.5</v>
      </c>
    </row>
    <row r="118" spans="1:5" ht="15">
      <c r="A118" s="259" t="s">
        <v>120</v>
      </c>
      <c r="B118" s="39" t="s">
        <v>47</v>
      </c>
      <c r="C118" s="257">
        <v>100</v>
      </c>
      <c r="D118" s="257" t="s">
        <v>421</v>
      </c>
      <c r="E118" s="151" t="s">
        <v>421</v>
      </c>
    </row>
    <row r="119" spans="1:5" ht="15">
      <c r="A119" s="259" t="s">
        <v>121</v>
      </c>
      <c r="B119" s="39" t="s">
        <v>47</v>
      </c>
      <c r="C119" s="257">
        <v>100</v>
      </c>
      <c r="D119" s="257">
        <v>50</v>
      </c>
      <c r="E119" s="151" t="s">
        <v>421</v>
      </c>
    </row>
    <row r="120" spans="1:5" ht="15">
      <c r="A120" s="259" t="s">
        <v>119</v>
      </c>
      <c r="B120" s="39" t="s">
        <v>47</v>
      </c>
      <c r="C120" s="257">
        <v>90</v>
      </c>
      <c r="D120" s="257">
        <v>50</v>
      </c>
      <c r="E120" s="151" t="s">
        <v>421</v>
      </c>
    </row>
    <row r="121" spans="1:5" ht="15">
      <c r="A121" s="259" t="s">
        <v>122</v>
      </c>
      <c r="B121" s="39" t="s">
        <v>47</v>
      </c>
      <c r="C121" s="257">
        <v>66.66666666666666</v>
      </c>
      <c r="D121" s="257">
        <v>33.33333333333333</v>
      </c>
      <c r="E121" s="151" t="s">
        <v>421</v>
      </c>
    </row>
    <row r="122" spans="1:5" ht="15">
      <c r="A122" s="259" t="s">
        <v>123</v>
      </c>
      <c r="B122" s="39" t="s">
        <v>47</v>
      </c>
      <c r="C122" s="257">
        <v>100</v>
      </c>
      <c r="D122" s="257">
        <v>66.66666666666666</v>
      </c>
      <c r="E122" s="151" t="s">
        <v>421</v>
      </c>
    </row>
    <row r="123" spans="1:5" ht="15">
      <c r="A123" s="259" t="s">
        <v>124</v>
      </c>
      <c r="B123" s="39" t="s">
        <v>47</v>
      </c>
      <c r="C123" s="64">
        <v>100</v>
      </c>
      <c r="D123" s="64">
        <v>50</v>
      </c>
      <c r="E123" s="266" t="s">
        <v>421</v>
      </c>
    </row>
    <row r="124" spans="1:5" ht="15">
      <c r="A124" s="259" t="s">
        <v>125</v>
      </c>
      <c r="B124" s="39" t="s">
        <v>47</v>
      </c>
      <c r="C124" s="64">
        <v>90</v>
      </c>
      <c r="D124" s="64">
        <v>50</v>
      </c>
      <c r="E124" s="266" t="s">
        <v>421</v>
      </c>
    </row>
    <row r="125" spans="1:5" ht="21" customHeight="1">
      <c r="A125" s="261" t="s">
        <v>126</v>
      </c>
      <c r="B125" s="39" t="s">
        <v>45</v>
      </c>
      <c r="C125" s="257">
        <v>98.05825242718447</v>
      </c>
      <c r="D125" s="257">
        <v>23.300970873786408</v>
      </c>
      <c r="E125" s="151">
        <v>22.330097087378643</v>
      </c>
    </row>
    <row r="126" spans="1:5" ht="15">
      <c r="A126" s="259"/>
      <c r="B126" s="39" t="s">
        <v>46</v>
      </c>
      <c r="C126" s="257">
        <v>100</v>
      </c>
      <c r="D126" s="257">
        <v>44.827586206896555</v>
      </c>
      <c r="E126" s="151">
        <v>55.172413793103445</v>
      </c>
    </row>
    <row r="127" spans="1:5" ht="15">
      <c r="A127" s="259"/>
      <c r="B127" s="39" t="s">
        <v>47</v>
      </c>
      <c r="C127" s="257">
        <v>97.2972972972973</v>
      </c>
      <c r="D127" s="257">
        <v>14.864864864864865</v>
      </c>
      <c r="E127" s="151">
        <v>9.45945945945946</v>
      </c>
    </row>
    <row r="128" spans="1:5" ht="15">
      <c r="A128" s="259" t="s">
        <v>127</v>
      </c>
      <c r="B128" s="39" t="s">
        <v>46</v>
      </c>
      <c r="C128" s="257">
        <v>100</v>
      </c>
      <c r="D128" s="257">
        <v>44.827586206896555</v>
      </c>
      <c r="E128" s="151">
        <v>55.172413793103445</v>
      </c>
    </row>
    <row r="129" spans="1:5" ht="15">
      <c r="A129" s="259" t="s">
        <v>128</v>
      </c>
      <c r="B129" s="39" t="s">
        <v>47</v>
      </c>
      <c r="C129" s="257">
        <v>100</v>
      </c>
      <c r="D129" s="257">
        <v>33.33333333333333</v>
      </c>
      <c r="E129" s="151" t="s">
        <v>421</v>
      </c>
    </row>
    <row r="130" spans="1:5" ht="15">
      <c r="A130" s="259" t="s">
        <v>452</v>
      </c>
      <c r="B130" s="39" t="s">
        <v>47</v>
      </c>
      <c r="C130" s="257">
        <v>100</v>
      </c>
      <c r="D130" s="257">
        <v>60</v>
      </c>
      <c r="E130" s="151" t="s">
        <v>421</v>
      </c>
    </row>
    <row r="131" spans="1:5" ht="15">
      <c r="A131" s="259" t="s">
        <v>129</v>
      </c>
      <c r="B131" s="39" t="s">
        <v>47</v>
      </c>
      <c r="C131" s="257">
        <v>100</v>
      </c>
      <c r="D131" s="257" t="s">
        <v>421</v>
      </c>
      <c r="E131" s="151">
        <v>5.88235294117647</v>
      </c>
    </row>
    <row r="132" spans="1:5" ht="15">
      <c r="A132" s="259" t="s">
        <v>127</v>
      </c>
      <c r="B132" s="39" t="s">
        <v>47</v>
      </c>
      <c r="C132" s="257">
        <v>90.47619047619048</v>
      </c>
      <c r="D132" s="257" t="s">
        <v>421</v>
      </c>
      <c r="E132" s="151">
        <v>23.809523809523807</v>
      </c>
    </row>
    <row r="133" spans="1:5" ht="15">
      <c r="A133" s="259" t="s">
        <v>130</v>
      </c>
      <c r="B133" s="39" t="s">
        <v>47</v>
      </c>
      <c r="C133" s="257">
        <v>100</v>
      </c>
      <c r="D133" s="257">
        <v>50</v>
      </c>
      <c r="E133" s="151">
        <v>25</v>
      </c>
    </row>
    <row r="134" spans="1:5" ht="15">
      <c r="A134" s="259" t="s">
        <v>131</v>
      </c>
      <c r="B134" s="39" t="s">
        <v>47</v>
      </c>
      <c r="C134" s="64">
        <v>100</v>
      </c>
      <c r="D134" s="64" t="s">
        <v>421</v>
      </c>
      <c r="E134" s="53" t="s">
        <v>421</v>
      </c>
    </row>
    <row r="135" spans="1:5" ht="15">
      <c r="A135" s="259" t="s">
        <v>510</v>
      </c>
      <c r="B135" s="39" t="s">
        <v>47</v>
      </c>
      <c r="C135" s="64">
        <v>100</v>
      </c>
      <c r="D135" s="64" t="s">
        <v>421</v>
      </c>
      <c r="E135" s="53" t="s">
        <v>421</v>
      </c>
    </row>
    <row r="136" spans="1:5" ht="15">
      <c r="A136" s="259" t="s">
        <v>132</v>
      </c>
      <c r="B136" s="39" t="s">
        <v>47</v>
      </c>
      <c r="C136" s="257">
        <v>100</v>
      </c>
      <c r="D136" s="257">
        <v>28.57142857142857</v>
      </c>
      <c r="E136" s="151" t="s">
        <v>421</v>
      </c>
    </row>
    <row r="137" spans="1:5" ht="15">
      <c r="A137" s="259" t="s">
        <v>133</v>
      </c>
      <c r="B137" s="39" t="s">
        <v>47</v>
      </c>
      <c r="C137" s="257">
        <v>100</v>
      </c>
      <c r="D137" s="257">
        <v>28.57142857142857</v>
      </c>
      <c r="E137" s="151" t="s">
        <v>421</v>
      </c>
    </row>
    <row r="138" spans="1:5" ht="21" customHeight="1">
      <c r="A138" s="261" t="s">
        <v>134</v>
      </c>
      <c r="B138" s="39" t="s">
        <v>45</v>
      </c>
      <c r="C138" s="257">
        <v>71.1340206185567</v>
      </c>
      <c r="D138" s="257">
        <v>52.57731958762887</v>
      </c>
      <c r="E138" s="151">
        <v>32.98969072164948</v>
      </c>
    </row>
    <row r="139" spans="1:5" ht="15">
      <c r="A139" s="259"/>
      <c r="B139" s="39" t="s">
        <v>46</v>
      </c>
      <c r="C139" s="257">
        <v>85</v>
      </c>
      <c r="D139" s="257">
        <v>92.5</v>
      </c>
      <c r="E139" s="151">
        <v>67.5</v>
      </c>
    </row>
    <row r="140" spans="1:5" ht="15">
      <c r="A140" s="259"/>
      <c r="B140" s="39" t="s">
        <v>47</v>
      </c>
      <c r="C140" s="257">
        <v>61.40350877192983</v>
      </c>
      <c r="D140" s="257">
        <v>24.561403508771928</v>
      </c>
      <c r="E140" s="151">
        <v>8.771929824561402</v>
      </c>
    </row>
    <row r="141" spans="1:5" ht="15">
      <c r="A141" s="259" t="s">
        <v>135</v>
      </c>
      <c r="B141" s="39" t="s">
        <v>46</v>
      </c>
      <c r="C141" s="257">
        <v>100</v>
      </c>
      <c r="D141" s="257">
        <v>93.54838709677419</v>
      </c>
      <c r="E141" s="151">
        <v>87.09677419354838</v>
      </c>
    </row>
    <row r="142" spans="1:5" ht="15">
      <c r="A142" s="259" t="s">
        <v>136</v>
      </c>
      <c r="B142" s="39" t="s">
        <v>47</v>
      </c>
      <c r="C142" s="257" t="s">
        <v>421</v>
      </c>
      <c r="D142" s="257">
        <v>33.33333333333333</v>
      </c>
      <c r="E142" s="151">
        <v>16.666666666666664</v>
      </c>
    </row>
    <row r="143" spans="1:5" ht="15">
      <c r="A143" s="259" t="s">
        <v>422</v>
      </c>
      <c r="B143" s="39" t="s">
        <v>47</v>
      </c>
      <c r="C143" s="257">
        <v>60</v>
      </c>
      <c r="D143" s="257">
        <v>20</v>
      </c>
      <c r="E143" s="151" t="s">
        <v>421</v>
      </c>
    </row>
    <row r="144" spans="1:5" ht="15">
      <c r="A144" s="259" t="s">
        <v>423</v>
      </c>
      <c r="B144" s="39" t="s">
        <v>47</v>
      </c>
      <c r="C144" s="257" t="s">
        <v>421</v>
      </c>
      <c r="D144" s="257" t="s">
        <v>421</v>
      </c>
      <c r="E144" s="151" t="s">
        <v>421</v>
      </c>
    </row>
    <row r="145" spans="1:5" ht="15">
      <c r="A145" s="259" t="s">
        <v>137</v>
      </c>
      <c r="B145" s="39" t="s">
        <v>45</v>
      </c>
      <c r="C145" s="257">
        <v>14.3</v>
      </c>
      <c r="D145" s="257">
        <v>71.4</v>
      </c>
      <c r="E145" s="151" t="s">
        <v>421</v>
      </c>
    </row>
    <row r="146" spans="1:5" ht="15">
      <c r="A146" s="259"/>
      <c r="B146" s="39" t="s">
        <v>46</v>
      </c>
      <c r="C146" s="257">
        <v>16.666666666666664</v>
      </c>
      <c r="D146" s="257">
        <v>83.33333333333334</v>
      </c>
      <c r="E146" s="151" t="s">
        <v>421</v>
      </c>
    </row>
    <row r="147" spans="1:5" ht="15">
      <c r="A147" s="259"/>
      <c r="B147" s="39" t="s">
        <v>47</v>
      </c>
      <c r="C147" s="257" t="s">
        <v>421</v>
      </c>
      <c r="D147" s="257" t="s">
        <v>421</v>
      </c>
      <c r="E147" s="151" t="s">
        <v>421</v>
      </c>
    </row>
    <row r="148" spans="1:5" ht="15">
      <c r="A148" s="259" t="s">
        <v>138</v>
      </c>
      <c r="B148" s="39" t="s">
        <v>45</v>
      </c>
      <c r="C148" s="257" t="s">
        <v>421</v>
      </c>
      <c r="D148" s="257">
        <v>50</v>
      </c>
      <c r="E148" s="151" t="s">
        <v>421</v>
      </c>
    </row>
    <row r="149" spans="1:5" ht="15">
      <c r="A149" s="259"/>
      <c r="B149" s="39" t="s">
        <v>46</v>
      </c>
      <c r="C149" s="257" t="s">
        <v>421</v>
      </c>
      <c r="D149" s="257">
        <v>100</v>
      </c>
      <c r="E149" s="151" t="s">
        <v>421</v>
      </c>
    </row>
    <row r="150" spans="1:5" ht="15">
      <c r="A150" s="259"/>
      <c r="B150" s="39" t="s">
        <v>47</v>
      </c>
      <c r="C150" s="257" t="s">
        <v>421</v>
      </c>
      <c r="D150" s="257" t="s">
        <v>421</v>
      </c>
      <c r="E150" s="151" t="s">
        <v>421</v>
      </c>
    </row>
    <row r="151" spans="1:5" ht="15">
      <c r="A151" s="259" t="s">
        <v>139</v>
      </c>
      <c r="B151" s="39" t="s">
        <v>47</v>
      </c>
      <c r="C151" s="64">
        <v>100</v>
      </c>
      <c r="D151" s="257" t="s">
        <v>421</v>
      </c>
      <c r="E151" s="151" t="s">
        <v>421</v>
      </c>
    </row>
    <row r="152" spans="1:5" ht="15">
      <c r="A152" s="259" t="s">
        <v>140</v>
      </c>
      <c r="B152" s="39" t="s">
        <v>47</v>
      </c>
      <c r="C152" s="64">
        <v>100</v>
      </c>
      <c r="D152" s="257">
        <v>40</v>
      </c>
      <c r="E152" s="151">
        <v>20</v>
      </c>
    </row>
    <row r="153" spans="1:5" ht="15">
      <c r="A153" s="259" t="s">
        <v>141</v>
      </c>
      <c r="B153" s="39" t="s">
        <v>47</v>
      </c>
      <c r="C153" s="257">
        <v>100</v>
      </c>
      <c r="D153" s="257">
        <v>100</v>
      </c>
      <c r="E153" s="151" t="s">
        <v>421</v>
      </c>
    </row>
    <row r="154" spans="1:5" ht="15">
      <c r="A154" s="259" t="s">
        <v>454</v>
      </c>
      <c r="B154" s="39" t="s">
        <v>47</v>
      </c>
      <c r="C154" s="257">
        <v>100</v>
      </c>
      <c r="D154" s="257">
        <v>100</v>
      </c>
      <c r="E154" s="151" t="s">
        <v>421</v>
      </c>
    </row>
    <row r="155" spans="1:5" ht="15">
      <c r="A155" s="259" t="s">
        <v>135</v>
      </c>
      <c r="B155" s="39" t="s">
        <v>47</v>
      </c>
      <c r="C155" s="257">
        <v>66.66666666666666</v>
      </c>
      <c r="D155" s="257">
        <v>13.333333333333334</v>
      </c>
      <c r="E155" s="151">
        <v>10</v>
      </c>
    </row>
    <row r="156" spans="1:5" ht="15">
      <c r="A156" s="259" t="s">
        <v>142</v>
      </c>
      <c r="B156" s="39" t="s">
        <v>45</v>
      </c>
      <c r="C156" s="257">
        <v>100</v>
      </c>
      <c r="D156" s="257">
        <v>100</v>
      </c>
      <c r="E156" s="151" t="s">
        <v>421</v>
      </c>
    </row>
    <row r="157" spans="1:5" ht="15">
      <c r="A157" s="259"/>
      <c r="B157" s="39" t="s">
        <v>46</v>
      </c>
      <c r="C157" s="257">
        <v>100</v>
      </c>
      <c r="D157" s="257">
        <v>100</v>
      </c>
      <c r="E157" s="151" t="s">
        <v>421</v>
      </c>
    </row>
    <row r="158" spans="1:5" ht="15">
      <c r="A158" s="259"/>
      <c r="B158" s="39" t="s">
        <v>47</v>
      </c>
      <c r="C158" s="257" t="s">
        <v>421</v>
      </c>
      <c r="D158" s="257" t="s">
        <v>421</v>
      </c>
      <c r="E158" s="151" t="s">
        <v>421</v>
      </c>
    </row>
    <row r="159" spans="1:5" ht="15">
      <c r="A159" s="259" t="s">
        <v>511</v>
      </c>
      <c r="B159" s="39" t="s">
        <v>47</v>
      </c>
      <c r="C159" s="257">
        <v>50</v>
      </c>
      <c r="D159" s="257" t="s">
        <v>421</v>
      </c>
      <c r="E159" s="151" t="s">
        <v>421</v>
      </c>
    </row>
    <row r="160" spans="1:5" ht="21" customHeight="1">
      <c r="A160" s="261" t="s">
        <v>143</v>
      </c>
      <c r="B160" s="39" t="s">
        <v>45</v>
      </c>
      <c r="C160" s="257">
        <v>41.55844155844156</v>
      </c>
      <c r="D160" s="257">
        <v>20.77922077922078</v>
      </c>
      <c r="E160" s="151">
        <v>37.66233766233766</v>
      </c>
    </row>
    <row r="161" spans="1:5" ht="15">
      <c r="A161" s="259"/>
      <c r="B161" s="39" t="s">
        <v>46</v>
      </c>
      <c r="C161" s="257">
        <v>85.71428571428571</v>
      </c>
      <c r="D161" s="257">
        <v>71.42857142857143</v>
      </c>
      <c r="E161" s="151">
        <v>61.904761904761905</v>
      </c>
    </row>
    <row r="162" spans="1:5" ht="15">
      <c r="A162" s="259"/>
      <c r="B162" s="39" t="s">
        <v>47</v>
      </c>
      <c r="C162" s="257">
        <v>37.142857142857146</v>
      </c>
      <c r="D162" s="257">
        <v>15.714285714285714</v>
      </c>
      <c r="E162" s="151">
        <v>35.23809523809524</v>
      </c>
    </row>
    <row r="163" spans="1:5" ht="15">
      <c r="A163" s="259" t="s">
        <v>144</v>
      </c>
      <c r="B163" s="39" t="s">
        <v>47</v>
      </c>
      <c r="C163" s="257">
        <v>22.22222222222222</v>
      </c>
      <c r="D163" s="257" t="s">
        <v>421</v>
      </c>
      <c r="E163" s="151">
        <v>44.44444444444444</v>
      </c>
    </row>
    <row r="164" spans="1:5" ht="15">
      <c r="A164" s="259" t="s">
        <v>572</v>
      </c>
      <c r="B164" s="39" t="s">
        <v>47</v>
      </c>
      <c r="C164" s="257" t="s">
        <v>421</v>
      </c>
      <c r="D164" s="257" t="s">
        <v>421</v>
      </c>
      <c r="E164" s="151" t="s">
        <v>421</v>
      </c>
    </row>
    <row r="165" spans="1:5" ht="15">
      <c r="A165" s="259" t="s">
        <v>145</v>
      </c>
      <c r="B165" s="39" t="s">
        <v>47</v>
      </c>
      <c r="C165" s="257">
        <v>40</v>
      </c>
      <c r="D165" s="257" t="s">
        <v>421</v>
      </c>
      <c r="E165" s="151">
        <v>20</v>
      </c>
    </row>
    <row r="166" spans="1:5" ht="15">
      <c r="A166" s="259" t="s">
        <v>146</v>
      </c>
      <c r="B166" s="39" t="s">
        <v>45</v>
      </c>
      <c r="C166" s="257">
        <v>75</v>
      </c>
      <c r="D166" s="257">
        <v>37.5</v>
      </c>
      <c r="E166" s="151">
        <v>37.5</v>
      </c>
    </row>
    <row r="167" spans="1:5" ht="15">
      <c r="A167" s="259"/>
      <c r="B167" s="39" t="s">
        <v>46</v>
      </c>
      <c r="C167" s="257">
        <v>81.81818181818183</v>
      </c>
      <c r="D167" s="257">
        <v>54.54545454545454</v>
      </c>
      <c r="E167" s="151">
        <v>45.45454545454545</v>
      </c>
    </row>
    <row r="168" spans="1:5" ht="15">
      <c r="A168" s="259"/>
      <c r="B168" s="39" t="s">
        <v>47</v>
      </c>
      <c r="C168" s="257">
        <v>60</v>
      </c>
      <c r="D168" s="257" t="s">
        <v>421</v>
      </c>
      <c r="E168" s="151">
        <v>20</v>
      </c>
    </row>
    <row r="169" spans="1:5" ht="15">
      <c r="A169" s="259" t="s">
        <v>147</v>
      </c>
      <c r="B169" s="39" t="s">
        <v>47</v>
      </c>
      <c r="C169" s="257" t="s">
        <v>421</v>
      </c>
      <c r="D169" s="257">
        <v>18.75</v>
      </c>
      <c r="E169" s="151">
        <v>25</v>
      </c>
    </row>
    <row r="170" spans="1:5" ht="15">
      <c r="A170" s="259" t="s">
        <v>148</v>
      </c>
      <c r="B170" s="39" t="s">
        <v>47</v>
      </c>
      <c r="C170" s="257" t="s">
        <v>421</v>
      </c>
      <c r="D170" s="257" t="s">
        <v>421</v>
      </c>
      <c r="E170" s="151">
        <v>16.666666666666664</v>
      </c>
    </row>
    <row r="171" spans="1:5" ht="15">
      <c r="A171" s="259" t="s">
        <v>149</v>
      </c>
      <c r="B171" s="39" t="s">
        <v>47</v>
      </c>
      <c r="C171" s="257">
        <v>85.71428571428571</v>
      </c>
      <c r="D171" s="257" t="s">
        <v>421</v>
      </c>
      <c r="E171" s="151">
        <v>14.285714285714285</v>
      </c>
    </row>
    <row r="172" spans="1:5" ht="15">
      <c r="A172" s="259" t="s">
        <v>150</v>
      </c>
      <c r="B172" s="39" t="s">
        <v>47</v>
      </c>
      <c r="C172" s="257">
        <v>100</v>
      </c>
      <c r="D172" s="257" t="s">
        <v>421</v>
      </c>
      <c r="E172" s="151" t="s">
        <v>421</v>
      </c>
    </row>
    <row r="173" spans="1:5" ht="15">
      <c r="A173" s="259" t="s">
        <v>151</v>
      </c>
      <c r="B173" s="39" t="s">
        <v>47</v>
      </c>
      <c r="C173" s="64">
        <v>50</v>
      </c>
      <c r="D173" s="64" t="s">
        <v>421</v>
      </c>
      <c r="E173" s="53">
        <v>50</v>
      </c>
    </row>
    <row r="174" spans="1:5" ht="15">
      <c r="A174" s="259" t="s">
        <v>152</v>
      </c>
      <c r="B174" s="39" t="s">
        <v>47</v>
      </c>
      <c r="C174" s="257">
        <v>80</v>
      </c>
      <c r="D174" s="257" t="s">
        <v>421</v>
      </c>
      <c r="E174" s="151" t="s">
        <v>421</v>
      </c>
    </row>
    <row r="175" spans="1:5" ht="15">
      <c r="A175" s="259" t="s">
        <v>153</v>
      </c>
      <c r="B175" s="39" t="s">
        <v>47</v>
      </c>
      <c r="C175" s="257">
        <v>85.71428571428571</v>
      </c>
      <c r="D175" s="257" t="s">
        <v>421</v>
      </c>
      <c r="E175" s="151">
        <v>28.57142857142857</v>
      </c>
    </row>
    <row r="176" spans="1:5" ht="15">
      <c r="A176" s="259" t="s">
        <v>154</v>
      </c>
      <c r="B176" s="39" t="s">
        <v>47</v>
      </c>
      <c r="C176" s="257">
        <v>100</v>
      </c>
      <c r="D176" s="257" t="s">
        <v>421</v>
      </c>
      <c r="E176" s="151" t="s">
        <v>421</v>
      </c>
    </row>
    <row r="177" spans="1:5" ht="15">
      <c r="A177" s="259" t="s">
        <v>155</v>
      </c>
      <c r="B177" s="39" t="s">
        <v>45</v>
      </c>
      <c r="C177" s="64">
        <v>90</v>
      </c>
      <c r="D177" s="257">
        <v>40</v>
      </c>
      <c r="E177" s="151">
        <v>40</v>
      </c>
    </row>
    <row r="178" spans="1:5" ht="15">
      <c r="A178" s="259"/>
      <c r="B178" s="39" t="s">
        <v>46</v>
      </c>
      <c r="C178" s="64">
        <v>80</v>
      </c>
      <c r="D178" s="257">
        <v>80</v>
      </c>
      <c r="E178" s="151">
        <v>80</v>
      </c>
    </row>
    <row r="179" spans="1:5" ht="15">
      <c r="A179" s="259"/>
      <c r="B179" s="39" t="s">
        <v>47</v>
      </c>
      <c r="C179" s="257">
        <v>100</v>
      </c>
      <c r="D179" s="257" t="s">
        <v>421</v>
      </c>
      <c r="E179" s="151" t="s">
        <v>421</v>
      </c>
    </row>
    <row r="180" spans="1:5" ht="15">
      <c r="A180" s="259" t="s">
        <v>156</v>
      </c>
      <c r="B180" s="39" t="s">
        <v>47</v>
      </c>
      <c r="C180" s="64">
        <v>20.5607476635514</v>
      </c>
      <c r="D180" s="64">
        <v>26.168224299065418</v>
      </c>
      <c r="E180" s="151">
        <v>49.532710280373834</v>
      </c>
    </row>
    <row r="181" spans="1:5" ht="15">
      <c r="A181" s="259" t="s">
        <v>157</v>
      </c>
      <c r="B181" s="39" t="s">
        <v>45</v>
      </c>
      <c r="C181" s="64">
        <v>81.3</v>
      </c>
      <c r="D181" s="257">
        <v>43.8</v>
      </c>
      <c r="E181" s="151">
        <v>31.3</v>
      </c>
    </row>
    <row r="182" spans="1:5" ht="15">
      <c r="A182" s="259"/>
      <c r="B182" s="39" t="s">
        <v>46</v>
      </c>
      <c r="C182" s="257">
        <v>100</v>
      </c>
      <c r="D182" s="257">
        <v>100</v>
      </c>
      <c r="E182" s="151">
        <v>80</v>
      </c>
    </row>
    <row r="183" spans="1:5" ht="15">
      <c r="A183" s="259"/>
      <c r="B183" s="39" t="s">
        <v>47</v>
      </c>
      <c r="C183" s="257">
        <v>72.72727272727273</v>
      </c>
      <c r="D183" s="257">
        <v>18.181818181818183</v>
      </c>
      <c r="E183" s="151">
        <v>9.090909090909092</v>
      </c>
    </row>
    <row r="184" spans="1:5" ht="15">
      <c r="A184" s="260" t="s">
        <v>565</v>
      </c>
      <c r="B184" s="39"/>
      <c r="C184" s="257"/>
      <c r="D184" s="257"/>
      <c r="E184" s="151"/>
    </row>
    <row r="185" spans="1:5" ht="15">
      <c r="A185" s="261" t="s">
        <v>107</v>
      </c>
      <c r="B185" s="39" t="s">
        <v>46</v>
      </c>
      <c r="C185" s="257">
        <v>92.1259842519685</v>
      </c>
      <c r="D185" s="257">
        <v>88.9763779527559</v>
      </c>
      <c r="E185" s="151">
        <v>40.15748031496063</v>
      </c>
    </row>
    <row r="186" spans="1:5" ht="15">
      <c r="A186" s="261" t="s">
        <v>156</v>
      </c>
      <c r="B186" s="39" t="s">
        <v>46</v>
      </c>
      <c r="C186" s="257">
        <v>95.48872180451127</v>
      </c>
      <c r="D186" s="257">
        <v>92.4812030075188</v>
      </c>
      <c r="E186" s="151">
        <v>92.4812030075188</v>
      </c>
    </row>
    <row r="187" spans="1:5" ht="21" customHeight="1">
      <c r="A187" s="263" t="s">
        <v>158</v>
      </c>
      <c r="B187" s="57" t="s">
        <v>45</v>
      </c>
      <c r="C187" s="256">
        <v>96.7294610151753</v>
      </c>
      <c r="D187" s="256">
        <v>71.63788592360021</v>
      </c>
      <c r="E187" s="265">
        <v>63.89324960753532</v>
      </c>
    </row>
    <row r="188" spans="1:5" ht="15">
      <c r="A188" s="262"/>
      <c r="B188" s="39" t="s">
        <v>46</v>
      </c>
      <c r="C188" s="257">
        <v>98.59582542694497</v>
      </c>
      <c r="D188" s="257">
        <v>95.78747628083491</v>
      </c>
      <c r="E188" s="151">
        <v>69.4876660341556</v>
      </c>
    </row>
    <row r="189" spans="1:5" ht="15">
      <c r="A189" s="262"/>
      <c r="B189" s="39" t="s">
        <v>47</v>
      </c>
      <c r="C189" s="257">
        <v>92.58635214827295</v>
      </c>
      <c r="D189" s="257">
        <v>18.028643639427127</v>
      </c>
      <c r="E189" s="151">
        <v>51.4743049705139</v>
      </c>
    </row>
    <row r="190" spans="1:5" ht="21" customHeight="1">
      <c r="A190" s="261" t="s">
        <v>159</v>
      </c>
      <c r="B190" s="39" t="s">
        <v>45</v>
      </c>
      <c r="C190" s="257">
        <v>99.644128113879</v>
      </c>
      <c r="D190" s="257">
        <v>53.02491103202846</v>
      </c>
      <c r="E190" s="151">
        <v>30.2491103202847</v>
      </c>
    </row>
    <row r="191" spans="1:5" ht="15">
      <c r="A191" s="259"/>
      <c r="B191" s="39" t="s">
        <v>46</v>
      </c>
      <c r="C191" s="257">
        <v>100</v>
      </c>
      <c r="D191" s="257">
        <v>91.0891089108911</v>
      </c>
      <c r="E191" s="151">
        <v>79.20792079207921</v>
      </c>
    </row>
    <row r="192" spans="1:5" ht="15">
      <c r="A192" s="259"/>
      <c r="B192" s="39" t="s">
        <v>47</v>
      </c>
      <c r="C192" s="257">
        <v>99.44444444444444</v>
      </c>
      <c r="D192" s="257">
        <v>31.666666666666664</v>
      </c>
      <c r="E192" s="151">
        <v>2.7777777777777777</v>
      </c>
    </row>
    <row r="193" spans="1:5" ht="15">
      <c r="A193" s="259" t="s">
        <v>160</v>
      </c>
      <c r="B193" s="39" t="s">
        <v>46</v>
      </c>
      <c r="C193" s="257">
        <v>100</v>
      </c>
      <c r="D193" s="257">
        <v>94.6236559139785</v>
      </c>
      <c r="E193" s="151">
        <v>86.02150537634408</v>
      </c>
    </row>
    <row r="194" spans="1:5" ht="15">
      <c r="A194" s="259" t="s">
        <v>161</v>
      </c>
      <c r="B194" s="39" t="s">
        <v>47</v>
      </c>
      <c r="C194" s="257">
        <v>100</v>
      </c>
      <c r="D194" s="257">
        <v>50</v>
      </c>
      <c r="E194" s="151" t="s">
        <v>421</v>
      </c>
    </row>
    <row r="195" spans="1:5" ht="15">
      <c r="A195" s="259" t="s">
        <v>162</v>
      </c>
      <c r="B195" s="39" t="s">
        <v>47</v>
      </c>
      <c r="C195" s="257">
        <v>100</v>
      </c>
      <c r="D195" s="257">
        <v>50</v>
      </c>
      <c r="E195" s="151" t="s">
        <v>421</v>
      </c>
    </row>
    <row r="196" spans="1:5" ht="15">
      <c r="A196" s="259" t="s">
        <v>163</v>
      </c>
      <c r="B196" s="39" t="s">
        <v>47</v>
      </c>
      <c r="C196" s="257">
        <v>100</v>
      </c>
      <c r="D196" s="257">
        <v>50</v>
      </c>
      <c r="E196" s="151" t="s">
        <v>421</v>
      </c>
    </row>
    <row r="197" spans="1:5" ht="15">
      <c r="A197" s="259" t="s">
        <v>164</v>
      </c>
      <c r="B197" s="39" t="s">
        <v>47</v>
      </c>
      <c r="C197" s="257">
        <v>94.73684210526315</v>
      </c>
      <c r="D197" s="257">
        <v>5.263157894736842</v>
      </c>
      <c r="E197" s="151" t="s">
        <v>421</v>
      </c>
    </row>
    <row r="198" spans="1:5" ht="15">
      <c r="A198" s="259" t="s">
        <v>165</v>
      </c>
      <c r="B198" s="39" t="s">
        <v>45</v>
      </c>
      <c r="C198" s="257">
        <v>100</v>
      </c>
      <c r="D198" s="257">
        <v>20</v>
      </c>
      <c r="E198" s="151" t="s">
        <v>421</v>
      </c>
    </row>
    <row r="199" spans="1:5" ht="15">
      <c r="A199" s="259"/>
      <c r="B199" s="39" t="s">
        <v>46</v>
      </c>
      <c r="C199" s="257">
        <v>100</v>
      </c>
      <c r="D199" s="257">
        <v>100</v>
      </c>
      <c r="E199" s="151" t="s">
        <v>421</v>
      </c>
    </row>
    <row r="200" spans="1:5" ht="15">
      <c r="A200" s="259"/>
      <c r="B200" s="39" t="s">
        <v>47</v>
      </c>
      <c r="C200" s="64">
        <v>100</v>
      </c>
      <c r="D200" s="257" t="s">
        <v>421</v>
      </c>
      <c r="E200" s="266" t="s">
        <v>421</v>
      </c>
    </row>
    <row r="201" spans="1:5" ht="15">
      <c r="A201" s="259" t="s">
        <v>160</v>
      </c>
      <c r="B201" s="39" t="s">
        <v>47</v>
      </c>
      <c r="C201" s="64">
        <v>100</v>
      </c>
      <c r="D201" s="257">
        <v>56.36363636363636</v>
      </c>
      <c r="E201" s="266">
        <v>9.090909090909092</v>
      </c>
    </row>
    <row r="202" spans="1:5" ht="15">
      <c r="A202" s="259" t="s">
        <v>166</v>
      </c>
      <c r="B202" s="39" t="s">
        <v>47</v>
      </c>
      <c r="C202" s="257">
        <v>100</v>
      </c>
      <c r="D202" s="257">
        <v>14.285714285714285</v>
      </c>
      <c r="E202" s="151" t="s">
        <v>421</v>
      </c>
    </row>
    <row r="203" spans="1:5" ht="15">
      <c r="A203" s="259" t="s">
        <v>167</v>
      </c>
      <c r="B203" s="39" t="s">
        <v>47</v>
      </c>
      <c r="C203" s="257">
        <v>100</v>
      </c>
      <c r="D203" s="257">
        <v>12.5</v>
      </c>
      <c r="E203" s="151" t="s">
        <v>421</v>
      </c>
    </row>
    <row r="204" spans="1:5" ht="15">
      <c r="A204" s="259" t="s">
        <v>168</v>
      </c>
      <c r="B204" s="39" t="s">
        <v>45</v>
      </c>
      <c r="C204" s="257">
        <v>100</v>
      </c>
      <c r="D204" s="257">
        <v>14.3</v>
      </c>
      <c r="E204" s="151" t="s">
        <v>421</v>
      </c>
    </row>
    <row r="205" spans="1:5" ht="15">
      <c r="A205" s="259"/>
      <c r="B205" s="39" t="s">
        <v>46</v>
      </c>
      <c r="C205" s="257">
        <v>100</v>
      </c>
      <c r="D205" s="257">
        <v>33.33333333333333</v>
      </c>
      <c r="E205" s="151" t="s">
        <v>421</v>
      </c>
    </row>
    <row r="206" spans="1:5" ht="15">
      <c r="A206" s="259"/>
      <c r="B206" s="39" t="s">
        <v>47</v>
      </c>
      <c r="C206" s="257">
        <v>100</v>
      </c>
      <c r="D206" s="257" t="s">
        <v>421</v>
      </c>
      <c r="E206" s="151" t="s">
        <v>421</v>
      </c>
    </row>
    <row r="207" spans="1:5" ht="15">
      <c r="A207" s="259" t="s">
        <v>169</v>
      </c>
      <c r="B207" s="39" t="s">
        <v>47</v>
      </c>
      <c r="C207" s="257">
        <v>100</v>
      </c>
      <c r="D207" s="257">
        <v>12.5</v>
      </c>
      <c r="E207" s="151" t="s">
        <v>421</v>
      </c>
    </row>
    <row r="208" spans="1:5" ht="15">
      <c r="A208" s="259" t="s">
        <v>170</v>
      </c>
      <c r="B208" s="39" t="s">
        <v>47</v>
      </c>
      <c r="C208" s="257">
        <v>100</v>
      </c>
      <c r="D208" s="257">
        <v>40</v>
      </c>
      <c r="E208" s="151" t="s">
        <v>421</v>
      </c>
    </row>
    <row r="209" spans="1:5" ht="15">
      <c r="A209" s="259" t="s">
        <v>171</v>
      </c>
      <c r="B209" s="39" t="s">
        <v>47</v>
      </c>
      <c r="C209" s="257">
        <v>100</v>
      </c>
      <c r="D209" s="257">
        <v>25</v>
      </c>
      <c r="E209" s="151" t="s">
        <v>421</v>
      </c>
    </row>
    <row r="210" spans="1:5" ht="21" customHeight="1">
      <c r="A210" s="261" t="s">
        <v>172</v>
      </c>
      <c r="B210" s="39" t="s">
        <v>45</v>
      </c>
      <c r="C210" s="257">
        <v>89.45981554677206</v>
      </c>
      <c r="D210" s="257">
        <v>15.810276679841898</v>
      </c>
      <c r="E210" s="151">
        <v>68.11594202898551</v>
      </c>
    </row>
    <row r="211" spans="1:5" ht="15">
      <c r="A211" s="264"/>
      <c r="B211" s="39" t="s">
        <v>46</v>
      </c>
      <c r="C211" s="257">
        <v>88.88888888888889</v>
      </c>
      <c r="D211" s="257">
        <v>33.33333333333333</v>
      </c>
      <c r="E211" s="151">
        <v>44.44444444444444</v>
      </c>
    </row>
    <row r="212" spans="1:5" ht="15">
      <c r="A212" s="264"/>
      <c r="B212" s="39" t="s">
        <v>47</v>
      </c>
      <c r="C212" s="257">
        <v>89.47368421052632</v>
      </c>
      <c r="D212" s="257">
        <v>15.384615384615385</v>
      </c>
      <c r="E212" s="151">
        <v>68.69095816464238</v>
      </c>
    </row>
    <row r="213" spans="1:5" ht="15">
      <c r="A213" s="259" t="s">
        <v>173</v>
      </c>
      <c r="B213" s="39" t="s">
        <v>45</v>
      </c>
      <c r="C213" s="257">
        <v>57.1</v>
      </c>
      <c r="D213" s="257">
        <v>21.4</v>
      </c>
      <c r="E213" s="151">
        <v>64.3</v>
      </c>
    </row>
    <row r="214" spans="1:5" ht="15">
      <c r="A214" s="259"/>
      <c r="B214" s="39" t="s">
        <v>46</v>
      </c>
      <c r="C214" s="257">
        <v>80</v>
      </c>
      <c r="D214" s="257">
        <v>40</v>
      </c>
      <c r="E214" s="151">
        <v>70</v>
      </c>
    </row>
    <row r="215" spans="1:5" ht="15">
      <c r="A215" s="259"/>
      <c r="B215" s="39" t="s">
        <v>47</v>
      </c>
      <c r="C215" s="257">
        <v>44.44444444444444</v>
      </c>
      <c r="D215" s="257">
        <v>11.11111111111111</v>
      </c>
      <c r="E215" s="151">
        <v>61.111111111111114</v>
      </c>
    </row>
    <row r="216" spans="1:5" ht="15">
      <c r="A216" s="259" t="s">
        <v>174</v>
      </c>
      <c r="B216" s="39" t="s">
        <v>47</v>
      </c>
      <c r="C216" s="257">
        <v>100</v>
      </c>
      <c r="D216" s="257" t="s">
        <v>421</v>
      </c>
      <c r="E216" s="151">
        <v>75</v>
      </c>
    </row>
    <row r="217" spans="1:5" ht="15">
      <c r="A217" s="259" t="s">
        <v>175</v>
      </c>
      <c r="B217" s="39" t="s">
        <v>45</v>
      </c>
      <c r="C217" s="257">
        <v>100</v>
      </c>
      <c r="D217" s="257">
        <v>8.7</v>
      </c>
      <c r="E217" s="151">
        <v>13</v>
      </c>
    </row>
    <row r="218" spans="1:5" ht="15">
      <c r="A218" s="259"/>
      <c r="B218" s="39" t="s">
        <v>46</v>
      </c>
      <c r="C218" s="257">
        <v>100</v>
      </c>
      <c r="D218" s="257">
        <v>25</v>
      </c>
      <c r="E218" s="151">
        <v>12.5</v>
      </c>
    </row>
    <row r="219" spans="1:5" ht="15">
      <c r="A219" s="259"/>
      <c r="B219" s="39" t="s">
        <v>47</v>
      </c>
      <c r="C219" s="257">
        <v>100</v>
      </c>
      <c r="D219" s="257" t="s">
        <v>421</v>
      </c>
      <c r="E219" s="151">
        <v>13.333333333333334</v>
      </c>
    </row>
    <row r="220" spans="1:5" ht="15">
      <c r="A220" s="259" t="s">
        <v>176</v>
      </c>
      <c r="B220" s="39" t="s">
        <v>47</v>
      </c>
      <c r="C220" s="257">
        <v>100</v>
      </c>
      <c r="D220" s="257">
        <v>17.391304347826086</v>
      </c>
      <c r="E220" s="151" t="s">
        <v>421</v>
      </c>
    </row>
    <row r="221" spans="1:5" ht="15">
      <c r="A221" s="259" t="s">
        <v>177</v>
      </c>
      <c r="B221" s="39" t="s">
        <v>47</v>
      </c>
      <c r="C221" s="257">
        <v>99.38650306748467</v>
      </c>
      <c r="D221" s="257">
        <v>20.245398773006134</v>
      </c>
      <c r="E221" s="151">
        <v>89.57055214723927</v>
      </c>
    </row>
    <row r="222" spans="1:5" ht="15">
      <c r="A222" s="259" t="s">
        <v>178</v>
      </c>
      <c r="B222" s="39" t="s">
        <v>47</v>
      </c>
      <c r="C222" s="257">
        <v>97.14285714285714</v>
      </c>
      <c r="D222" s="257" t="s">
        <v>421</v>
      </c>
      <c r="E222" s="151">
        <v>57.14285714285714</v>
      </c>
    </row>
    <row r="223" spans="1:5" ht="15">
      <c r="A223" s="259" t="s">
        <v>179</v>
      </c>
      <c r="B223" s="39" t="s">
        <v>47</v>
      </c>
      <c r="C223" s="64">
        <v>95.58823529411765</v>
      </c>
      <c r="D223" s="257">
        <v>19.11764705882353</v>
      </c>
      <c r="E223" s="151">
        <v>64.70588235294117</v>
      </c>
    </row>
    <row r="224" spans="1:5" ht="15">
      <c r="A224" s="259" t="s">
        <v>180</v>
      </c>
      <c r="B224" s="39" t="s">
        <v>47</v>
      </c>
      <c r="C224" s="64">
        <v>65.97938144329896</v>
      </c>
      <c r="D224" s="257">
        <v>23.711340206185564</v>
      </c>
      <c r="E224" s="151">
        <v>92.78350515463917</v>
      </c>
    </row>
    <row r="225" spans="1:5" ht="15">
      <c r="A225" s="259" t="s">
        <v>181</v>
      </c>
      <c r="B225" s="39" t="s">
        <v>47</v>
      </c>
      <c r="C225" s="257">
        <v>100</v>
      </c>
      <c r="D225" s="257">
        <v>25</v>
      </c>
      <c r="E225" s="151">
        <v>12.5</v>
      </c>
    </row>
    <row r="226" spans="1:5" ht="15">
      <c r="A226" s="259" t="s">
        <v>182</v>
      </c>
      <c r="B226" s="39" t="s">
        <v>47</v>
      </c>
      <c r="C226" s="257">
        <v>84.90566037735849</v>
      </c>
      <c r="D226" s="257">
        <v>1.8867924528301887</v>
      </c>
      <c r="E226" s="151">
        <v>81.13207547169812</v>
      </c>
    </row>
    <row r="227" spans="1:5" ht="15">
      <c r="A227" s="259" t="s">
        <v>183</v>
      </c>
      <c r="B227" s="39" t="s">
        <v>47</v>
      </c>
      <c r="C227" s="257">
        <v>94.16666666666667</v>
      </c>
      <c r="D227" s="257">
        <v>7.5</v>
      </c>
      <c r="E227" s="151">
        <v>60</v>
      </c>
    </row>
    <row r="228" spans="1:5" ht="15">
      <c r="A228" s="259" t="s">
        <v>184</v>
      </c>
      <c r="B228" s="39" t="s">
        <v>47</v>
      </c>
      <c r="C228" s="257">
        <v>97.77777777777777</v>
      </c>
      <c r="D228" s="257">
        <v>8.88888888888889</v>
      </c>
      <c r="E228" s="151">
        <v>62.22222222222222</v>
      </c>
    </row>
    <row r="229" spans="1:5" ht="15">
      <c r="A229" s="259" t="s">
        <v>185</v>
      </c>
      <c r="B229" s="39" t="s">
        <v>47</v>
      </c>
      <c r="C229" s="257">
        <v>33.33333333333333</v>
      </c>
      <c r="D229" s="257" t="s">
        <v>421</v>
      </c>
      <c r="E229" s="151">
        <v>93.33333333333333</v>
      </c>
    </row>
    <row r="230" spans="1:5" ht="15">
      <c r="A230" s="259" t="s">
        <v>186</v>
      </c>
      <c r="B230" s="39" t="s">
        <v>47</v>
      </c>
      <c r="C230" s="257">
        <v>94.28571428571428</v>
      </c>
      <c r="D230" s="257">
        <v>32.857142857142854</v>
      </c>
      <c r="E230" s="151">
        <v>50</v>
      </c>
    </row>
    <row r="231" spans="1:5" ht="15">
      <c r="A231" s="259" t="s">
        <v>187</v>
      </c>
      <c r="B231" s="39" t="s">
        <v>47</v>
      </c>
      <c r="C231" s="257">
        <v>100</v>
      </c>
      <c r="D231" s="257" t="s">
        <v>421</v>
      </c>
      <c r="E231" s="151" t="s">
        <v>421</v>
      </c>
    </row>
    <row r="232" spans="1:5" ht="15">
      <c r="A232" s="259" t="s">
        <v>188</v>
      </c>
      <c r="B232" s="39" t="s">
        <v>47</v>
      </c>
      <c r="C232" s="257">
        <v>100</v>
      </c>
      <c r="D232" s="257" t="s">
        <v>421</v>
      </c>
      <c r="E232" s="151" t="s">
        <v>421</v>
      </c>
    </row>
    <row r="233" spans="1:5" ht="21" customHeight="1">
      <c r="A233" s="261" t="s">
        <v>189</v>
      </c>
      <c r="B233" s="39" t="s">
        <v>45</v>
      </c>
      <c r="C233" s="257">
        <v>100</v>
      </c>
      <c r="D233" s="257">
        <v>47.368421052631575</v>
      </c>
      <c r="E233" s="151">
        <v>55.06072874493927</v>
      </c>
    </row>
    <row r="234" spans="1:5" ht="15">
      <c r="A234" s="259"/>
      <c r="B234" s="39" t="s">
        <v>46</v>
      </c>
      <c r="C234" s="64">
        <v>100</v>
      </c>
      <c r="D234" s="257">
        <v>90.10989010989012</v>
      </c>
      <c r="E234" s="151">
        <v>97.8021978021978</v>
      </c>
    </row>
    <row r="235" spans="1:5" ht="15">
      <c r="A235" s="259"/>
      <c r="B235" s="39" t="s">
        <v>47</v>
      </c>
      <c r="C235" s="64">
        <v>100</v>
      </c>
      <c r="D235" s="257">
        <v>22.435897435897438</v>
      </c>
      <c r="E235" s="151">
        <v>30.128205128205128</v>
      </c>
    </row>
    <row r="236" spans="1:5" ht="15">
      <c r="A236" s="259" t="s">
        <v>190</v>
      </c>
      <c r="B236" s="39" t="s">
        <v>47</v>
      </c>
      <c r="C236" s="257">
        <v>100</v>
      </c>
      <c r="D236" s="257">
        <v>16.666666666666664</v>
      </c>
      <c r="E236" s="151" t="s">
        <v>421</v>
      </c>
    </row>
    <row r="237" spans="1:5" ht="15">
      <c r="A237" s="259" t="s">
        <v>191</v>
      </c>
      <c r="B237" s="39" t="s">
        <v>47</v>
      </c>
      <c r="C237" s="257">
        <v>100</v>
      </c>
      <c r="D237" s="257">
        <v>18.181818181818183</v>
      </c>
      <c r="E237" s="151">
        <v>31.818181818181817</v>
      </c>
    </row>
    <row r="238" spans="1:5" ht="15">
      <c r="A238" s="259" t="s">
        <v>192</v>
      </c>
      <c r="B238" s="39" t="s">
        <v>45</v>
      </c>
      <c r="C238" s="257">
        <v>100</v>
      </c>
      <c r="D238" s="257">
        <v>70.7</v>
      </c>
      <c r="E238" s="151">
        <v>87</v>
      </c>
    </row>
    <row r="239" spans="1:5" ht="15">
      <c r="A239" s="259"/>
      <c r="B239" s="39" t="s">
        <v>46</v>
      </c>
      <c r="C239" s="257">
        <v>100</v>
      </c>
      <c r="D239" s="257">
        <v>90.10989010989012</v>
      </c>
      <c r="E239" s="151">
        <v>97.8021978021978</v>
      </c>
    </row>
    <row r="240" spans="1:5" ht="15">
      <c r="A240" s="259"/>
      <c r="B240" s="39" t="s">
        <v>47</v>
      </c>
      <c r="C240" s="257">
        <v>100</v>
      </c>
      <c r="D240" s="257">
        <v>15.625</v>
      </c>
      <c r="E240" s="151">
        <v>56.25</v>
      </c>
    </row>
    <row r="241" spans="1:5" ht="15">
      <c r="A241" s="259" t="s">
        <v>193</v>
      </c>
      <c r="B241" s="39" t="s">
        <v>47</v>
      </c>
      <c r="C241" s="257">
        <v>100</v>
      </c>
      <c r="D241" s="257">
        <v>16.666666666666664</v>
      </c>
      <c r="E241" s="151">
        <v>16.666666666666664</v>
      </c>
    </row>
    <row r="242" spans="1:5" ht="15">
      <c r="A242" s="259" t="s">
        <v>194</v>
      </c>
      <c r="B242" s="39" t="s">
        <v>47</v>
      </c>
      <c r="C242" s="257">
        <v>100</v>
      </c>
      <c r="D242" s="257">
        <v>48.484848484848484</v>
      </c>
      <c r="E242" s="151">
        <v>33.33333333333333</v>
      </c>
    </row>
    <row r="243" spans="1:5" ht="15">
      <c r="A243" s="259" t="s">
        <v>195</v>
      </c>
      <c r="B243" s="39" t="s">
        <v>47</v>
      </c>
      <c r="C243" s="257">
        <v>100</v>
      </c>
      <c r="D243" s="257">
        <v>9.523809523809524</v>
      </c>
      <c r="E243" s="151">
        <v>33.33333333333333</v>
      </c>
    </row>
    <row r="244" spans="1:5" ht="21" customHeight="1">
      <c r="A244" s="261" t="s">
        <v>196</v>
      </c>
      <c r="B244" s="39" t="s">
        <v>45</v>
      </c>
      <c r="C244" s="257">
        <v>95.35864978902954</v>
      </c>
      <c r="D244" s="257">
        <v>44.72573839662447</v>
      </c>
      <c r="E244" s="151">
        <v>73.41772151898735</v>
      </c>
    </row>
    <row r="245" spans="1:5" ht="15">
      <c r="A245" s="259"/>
      <c r="B245" s="39" t="s">
        <v>46</v>
      </c>
      <c r="C245" s="257">
        <v>98.4251968503937</v>
      </c>
      <c r="D245" s="257">
        <v>77.16535433070865</v>
      </c>
      <c r="E245" s="151">
        <v>97.63779527559055</v>
      </c>
    </row>
    <row r="246" spans="1:5" ht="15">
      <c r="A246" s="259"/>
      <c r="B246" s="39" t="s">
        <v>47</v>
      </c>
      <c r="C246" s="64">
        <v>91.81818181818183</v>
      </c>
      <c r="D246" s="257">
        <v>7.2727272727272725</v>
      </c>
      <c r="E246" s="151">
        <v>45.45454545454545</v>
      </c>
    </row>
    <row r="247" spans="1:5" ht="15">
      <c r="A247" s="259" t="s">
        <v>197</v>
      </c>
      <c r="B247" s="39" t="s">
        <v>46</v>
      </c>
      <c r="C247" s="64">
        <v>98.4</v>
      </c>
      <c r="D247" s="257">
        <v>77.60000000000001</v>
      </c>
      <c r="E247" s="151">
        <v>98.4</v>
      </c>
    </row>
    <row r="248" spans="1:5" ht="15">
      <c r="A248" s="259" t="s">
        <v>198</v>
      </c>
      <c r="B248" s="39" t="s">
        <v>47</v>
      </c>
      <c r="C248" s="64">
        <v>90.32258064516128</v>
      </c>
      <c r="D248" s="64">
        <v>3.225806451612903</v>
      </c>
      <c r="E248" s="53">
        <v>70.96774193548387</v>
      </c>
    </row>
    <row r="249" spans="1:5" ht="15">
      <c r="A249" s="259" t="s">
        <v>199</v>
      </c>
      <c r="B249" s="39" t="s">
        <v>45</v>
      </c>
      <c r="C249" s="64">
        <v>88</v>
      </c>
      <c r="D249" s="64">
        <v>4</v>
      </c>
      <c r="E249" s="151">
        <v>28</v>
      </c>
    </row>
    <row r="250" spans="1:5" ht="15">
      <c r="A250" s="259"/>
      <c r="B250" s="39" t="s">
        <v>46</v>
      </c>
      <c r="C250" s="257">
        <v>100</v>
      </c>
      <c r="D250" s="257">
        <v>50</v>
      </c>
      <c r="E250" s="151">
        <v>50</v>
      </c>
    </row>
    <row r="251" spans="1:5" ht="15">
      <c r="A251" s="259"/>
      <c r="B251" s="39" t="s">
        <v>47</v>
      </c>
      <c r="C251" s="257">
        <v>86.95652173913044</v>
      </c>
      <c r="D251" s="257" t="s">
        <v>421</v>
      </c>
      <c r="E251" s="151">
        <v>26.08695652173913</v>
      </c>
    </row>
    <row r="252" spans="1:5" ht="15">
      <c r="A252" s="259" t="s">
        <v>200</v>
      </c>
      <c r="B252" s="39" t="s">
        <v>47</v>
      </c>
      <c r="C252" s="257">
        <v>100</v>
      </c>
      <c r="D252" s="257" t="s">
        <v>421</v>
      </c>
      <c r="E252" s="151" t="s">
        <v>421</v>
      </c>
    </row>
    <row r="253" spans="1:5" ht="15">
      <c r="A253" s="259" t="s">
        <v>201</v>
      </c>
      <c r="B253" s="39" t="s">
        <v>47</v>
      </c>
      <c r="C253" s="257">
        <v>100</v>
      </c>
      <c r="D253" s="257">
        <v>27.27272727272727</v>
      </c>
      <c r="E253" s="151" t="s">
        <v>421</v>
      </c>
    </row>
    <row r="254" spans="1:5" ht="15">
      <c r="A254" s="260" t="s">
        <v>564</v>
      </c>
      <c r="B254" s="39"/>
      <c r="C254" s="257"/>
      <c r="D254" s="257"/>
      <c r="E254" s="151"/>
    </row>
    <row r="255" spans="1:5" ht="15">
      <c r="A255" s="261" t="s">
        <v>303</v>
      </c>
      <c r="B255" s="39" t="s">
        <v>46</v>
      </c>
      <c r="C255" s="257">
        <v>98.56396866840731</v>
      </c>
      <c r="D255" s="257">
        <v>97.73716275021758</v>
      </c>
      <c r="E255" s="151">
        <v>66.57963446475196</v>
      </c>
    </row>
    <row r="256" spans="1:5" ht="21" customHeight="1">
      <c r="A256" s="263" t="s">
        <v>202</v>
      </c>
      <c r="B256" s="57" t="s">
        <v>45</v>
      </c>
      <c r="C256" s="256">
        <v>94.8566610455312</v>
      </c>
      <c r="D256" s="256">
        <v>54.131534569983145</v>
      </c>
      <c r="E256" s="265">
        <v>41.56829679595278</v>
      </c>
    </row>
    <row r="257" spans="1:5" ht="15">
      <c r="A257" s="262"/>
      <c r="B257" s="39" t="s">
        <v>46</v>
      </c>
      <c r="C257" s="257">
        <v>96.98046181172292</v>
      </c>
      <c r="D257" s="257">
        <v>88.09946714031972</v>
      </c>
      <c r="E257" s="151">
        <v>62.699822380106575</v>
      </c>
    </row>
    <row r="258" spans="1:5" ht="15">
      <c r="A258" s="262"/>
      <c r="B258" s="39" t="s">
        <v>47</v>
      </c>
      <c r="C258" s="64">
        <v>92.93739967897271</v>
      </c>
      <c r="D258" s="257">
        <v>23.434991974317818</v>
      </c>
      <c r="E258" s="151">
        <v>22.47191011235955</v>
      </c>
    </row>
    <row r="259" spans="1:5" ht="21" customHeight="1">
      <c r="A259" s="261" t="s">
        <v>203</v>
      </c>
      <c r="B259" s="39" t="s">
        <v>45</v>
      </c>
      <c r="C259" s="257">
        <v>94</v>
      </c>
      <c r="D259" s="257">
        <v>28.000000000000004</v>
      </c>
      <c r="E259" s="267">
        <v>4</v>
      </c>
    </row>
    <row r="260" spans="1:5" ht="15">
      <c r="A260" s="259"/>
      <c r="B260" s="39" t="s">
        <v>46</v>
      </c>
      <c r="C260" s="257">
        <v>100</v>
      </c>
      <c r="D260" s="257">
        <v>81.25</v>
      </c>
      <c r="E260" s="151">
        <v>12.5</v>
      </c>
    </row>
    <row r="261" spans="1:5" ht="15">
      <c r="A261" s="259"/>
      <c r="B261" s="39" t="s">
        <v>47</v>
      </c>
      <c r="C261" s="257">
        <v>91.17647058823529</v>
      </c>
      <c r="D261" s="257">
        <v>2.941176470588235</v>
      </c>
      <c r="E261" s="151" t="s">
        <v>421</v>
      </c>
    </row>
    <row r="262" spans="1:5" ht="15">
      <c r="A262" s="259" t="s">
        <v>204</v>
      </c>
      <c r="B262" s="39" t="s">
        <v>47</v>
      </c>
      <c r="C262" s="257">
        <v>100</v>
      </c>
      <c r="D262" s="257" t="s">
        <v>421</v>
      </c>
      <c r="E262" s="151" t="s">
        <v>421</v>
      </c>
    </row>
    <row r="263" spans="1:5" ht="15">
      <c r="A263" s="259" t="s">
        <v>453</v>
      </c>
      <c r="B263" s="39" t="s">
        <v>47</v>
      </c>
      <c r="C263" s="257">
        <v>100</v>
      </c>
      <c r="D263" s="257" t="s">
        <v>421</v>
      </c>
      <c r="E263" s="151" t="s">
        <v>421</v>
      </c>
    </row>
    <row r="264" spans="1:5" ht="15">
      <c r="A264" s="259" t="s">
        <v>205</v>
      </c>
      <c r="B264" s="39" t="s">
        <v>47</v>
      </c>
      <c r="C264" s="257">
        <v>88.88888888888889</v>
      </c>
      <c r="D264" s="257" t="s">
        <v>421</v>
      </c>
      <c r="E264" s="151" t="s">
        <v>421</v>
      </c>
    </row>
    <row r="265" spans="1:5" ht="15">
      <c r="A265" s="259" t="s">
        <v>206</v>
      </c>
      <c r="B265" s="39" t="s">
        <v>47</v>
      </c>
      <c r="C265" s="257">
        <v>100</v>
      </c>
      <c r="D265" s="257" t="s">
        <v>421</v>
      </c>
      <c r="E265" s="151" t="s">
        <v>421</v>
      </c>
    </row>
    <row r="266" spans="1:5" ht="15">
      <c r="A266" s="259" t="s">
        <v>207</v>
      </c>
      <c r="B266" s="39" t="s">
        <v>45</v>
      </c>
      <c r="C266" s="257">
        <v>100</v>
      </c>
      <c r="D266" s="257">
        <v>57.9</v>
      </c>
      <c r="E266" s="151">
        <v>10.5</v>
      </c>
    </row>
    <row r="267" spans="1:5" ht="15">
      <c r="A267" s="259"/>
      <c r="B267" s="39" t="s">
        <v>46</v>
      </c>
      <c r="C267" s="257">
        <v>100</v>
      </c>
      <c r="D267" s="257">
        <v>100</v>
      </c>
      <c r="E267" s="151">
        <v>20</v>
      </c>
    </row>
    <row r="268" spans="1:5" ht="15">
      <c r="A268" s="259"/>
      <c r="B268" s="39" t="s">
        <v>47</v>
      </c>
      <c r="C268" s="257">
        <v>100</v>
      </c>
      <c r="D268" s="257">
        <v>11.11111111111111</v>
      </c>
      <c r="E268" s="151" t="s">
        <v>421</v>
      </c>
    </row>
    <row r="269" spans="1:5" ht="15">
      <c r="A269" s="259" t="s">
        <v>208</v>
      </c>
      <c r="B269" s="39" t="s">
        <v>45</v>
      </c>
      <c r="C269" s="257">
        <v>92.3</v>
      </c>
      <c r="D269" s="257">
        <v>23.1</v>
      </c>
      <c r="E269" s="151" t="s">
        <v>421</v>
      </c>
    </row>
    <row r="270" spans="1:5" ht="15">
      <c r="A270" s="259"/>
      <c r="B270" s="39" t="s">
        <v>46</v>
      </c>
      <c r="C270" s="257">
        <v>100</v>
      </c>
      <c r="D270" s="257">
        <v>50</v>
      </c>
      <c r="E270" s="151" t="s">
        <v>421</v>
      </c>
    </row>
    <row r="271" spans="1:5" ht="15">
      <c r="A271" s="259"/>
      <c r="B271" s="39" t="s">
        <v>47</v>
      </c>
      <c r="C271" s="257">
        <v>85.71428571428571</v>
      </c>
      <c r="D271" s="257" t="s">
        <v>421</v>
      </c>
      <c r="E271" s="151" t="s">
        <v>421</v>
      </c>
    </row>
    <row r="272" spans="1:5" ht="15">
      <c r="A272" s="259" t="s">
        <v>455</v>
      </c>
      <c r="B272" s="39" t="s">
        <v>47</v>
      </c>
      <c r="C272" s="257">
        <v>75</v>
      </c>
      <c r="D272" s="257" t="s">
        <v>421</v>
      </c>
      <c r="E272" s="151" t="s">
        <v>421</v>
      </c>
    </row>
    <row r="273" spans="1:5" ht="21" customHeight="1">
      <c r="A273" s="261" t="s">
        <v>209</v>
      </c>
      <c r="B273" s="39" t="s">
        <v>45</v>
      </c>
      <c r="C273" s="257">
        <v>87.90697674418605</v>
      </c>
      <c r="D273" s="257">
        <v>49.30232558139535</v>
      </c>
      <c r="E273" s="151">
        <v>67.44186046511628</v>
      </c>
    </row>
    <row r="274" spans="1:5" ht="15">
      <c r="A274" s="259"/>
      <c r="B274" s="39" t="s">
        <v>46</v>
      </c>
      <c r="C274" s="64">
        <v>91.22807017543859</v>
      </c>
      <c r="D274" s="257">
        <v>81.57894736842105</v>
      </c>
      <c r="E274" s="266">
        <v>92.10526315789474</v>
      </c>
    </row>
    <row r="275" spans="1:5" ht="15">
      <c r="A275" s="259"/>
      <c r="B275" s="39" t="s">
        <v>47</v>
      </c>
      <c r="C275" s="64">
        <v>84.15841584158416</v>
      </c>
      <c r="D275" s="257">
        <v>12.871287128712872</v>
      </c>
      <c r="E275" s="266">
        <v>39.603960396039604</v>
      </c>
    </row>
    <row r="276" spans="1:5" ht="15">
      <c r="A276" s="259" t="s">
        <v>210</v>
      </c>
      <c r="B276" s="39" t="s">
        <v>46</v>
      </c>
      <c r="C276" s="257">
        <v>92.5925925925926</v>
      </c>
      <c r="D276" s="257">
        <v>85.18518518518519</v>
      </c>
      <c r="E276" s="151">
        <v>96.29629629629629</v>
      </c>
    </row>
    <row r="277" spans="1:5" ht="15">
      <c r="A277" s="259" t="s">
        <v>211</v>
      </c>
      <c r="B277" s="39" t="s">
        <v>45</v>
      </c>
      <c r="C277" s="257">
        <v>91.7</v>
      </c>
      <c r="D277" s="257">
        <v>8.3</v>
      </c>
      <c r="E277" s="151" t="s">
        <v>421</v>
      </c>
    </row>
    <row r="278" spans="1:5" ht="15">
      <c r="A278" s="259"/>
      <c r="B278" s="39" t="s">
        <v>46</v>
      </c>
      <c r="C278" s="257">
        <v>100</v>
      </c>
      <c r="D278" s="257">
        <v>100</v>
      </c>
      <c r="E278" s="151" t="s">
        <v>421</v>
      </c>
    </row>
    <row r="279" spans="1:5" ht="15">
      <c r="A279" s="259"/>
      <c r="B279" s="39" t="s">
        <v>47</v>
      </c>
      <c r="C279" s="257">
        <v>90.9090909090909</v>
      </c>
      <c r="D279" s="257" t="s">
        <v>421</v>
      </c>
      <c r="E279" s="151" t="s">
        <v>421</v>
      </c>
    </row>
    <row r="280" spans="1:5" ht="15">
      <c r="A280" s="259" t="s">
        <v>212</v>
      </c>
      <c r="B280" s="39" t="s">
        <v>47</v>
      </c>
      <c r="C280" s="257">
        <v>92.3076923076923</v>
      </c>
      <c r="D280" s="257">
        <v>46.15384615384615</v>
      </c>
      <c r="E280" s="151">
        <v>61.53846153846154</v>
      </c>
    </row>
    <row r="281" spans="1:5" ht="15">
      <c r="A281" s="259" t="s">
        <v>213</v>
      </c>
      <c r="B281" s="39" t="s">
        <v>47</v>
      </c>
      <c r="C281" s="257">
        <v>45.45454545454545</v>
      </c>
      <c r="D281" s="257">
        <v>9.090909090909092</v>
      </c>
      <c r="E281" s="151">
        <v>36.36363636363637</v>
      </c>
    </row>
    <row r="282" spans="1:5" ht="15">
      <c r="A282" s="259" t="s">
        <v>210</v>
      </c>
      <c r="B282" s="39" t="s">
        <v>47</v>
      </c>
      <c r="C282" s="257">
        <v>90.9090909090909</v>
      </c>
      <c r="D282" s="257">
        <v>9.090909090909092</v>
      </c>
      <c r="E282" s="151">
        <v>45.45454545454545</v>
      </c>
    </row>
    <row r="283" spans="1:5" ht="15">
      <c r="A283" s="259" t="s">
        <v>214</v>
      </c>
      <c r="B283" s="39" t="s">
        <v>47</v>
      </c>
      <c r="C283" s="257">
        <v>75</v>
      </c>
      <c r="D283" s="257" t="s">
        <v>421</v>
      </c>
      <c r="E283" s="151" t="s">
        <v>421</v>
      </c>
    </row>
    <row r="284" spans="1:5" ht="15">
      <c r="A284" s="259" t="s">
        <v>215</v>
      </c>
      <c r="B284" s="39" t="s">
        <v>47</v>
      </c>
      <c r="C284" s="257">
        <v>100</v>
      </c>
      <c r="D284" s="257" t="s">
        <v>421</v>
      </c>
      <c r="E284" s="151">
        <v>42.857142857142854</v>
      </c>
    </row>
    <row r="285" spans="1:5" ht="15">
      <c r="A285" s="259" t="s">
        <v>216</v>
      </c>
      <c r="B285" s="39" t="s">
        <v>45</v>
      </c>
      <c r="C285" s="257">
        <v>90.9</v>
      </c>
      <c r="D285" s="257">
        <v>4.5</v>
      </c>
      <c r="E285" s="151">
        <v>54.5</v>
      </c>
    </row>
    <row r="286" spans="1:5" ht="15">
      <c r="A286" s="259"/>
      <c r="B286" s="39" t="s">
        <v>46</v>
      </c>
      <c r="C286" s="257">
        <v>60</v>
      </c>
      <c r="D286" s="257" t="s">
        <v>421</v>
      </c>
      <c r="E286" s="151">
        <v>20</v>
      </c>
    </row>
    <row r="287" spans="1:5" ht="15">
      <c r="A287" s="259"/>
      <c r="B287" s="39" t="s">
        <v>47</v>
      </c>
      <c r="C287" s="257">
        <v>100</v>
      </c>
      <c r="D287" s="257">
        <v>5.88235294117647</v>
      </c>
      <c r="E287" s="151">
        <v>64.70588235294117</v>
      </c>
    </row>
    <row r="288" spans="1:5" ht="15">
      <c r="A288" s="259" t="s">
        <v>217</v>
      </c>
      <c r="B288" s="39" t="s">
        <v>47</v>
      </c>
      <c r="C288" s="257">
        <v>71.42857142857143</v>
      </c>
      <c r="D288" s="257" t="s">
        <v>421</v>
      </c>
      <c r="E288" s="151">
        <v>64.28571428571429</v>
      </c>
    </row>
    <row r="289" spans="1:5" ht="15">
      <c r="A289" s="259" t="s">
        <v>218</v>
      </c>
      <c r="B289" s="39" t="s">
        <v>47</v>
      </c>
      <c r="C289" s="257">
        <v>88.88888888888889</v>
      </c>
      <c r="D289" s="257">
        <v>44.44444444444444</v>
      </c>
      <c r="E289" s="151" t="s">
        <v>421</v>
      </c>
    </row>
    <row r="290" spans="1:5" ht="21" customHeight="1">
      <c r="A290" s="261" t="s">
        <v>219</v>
      </c>
      <c r="B290" s="39" t="s">
        <v>45</v>
      </c>
      <c r="C290" s="64">
        <v>96.80232558139535</v>
      </c>
      <c r="D290" s="257">
        <v>47.093023255813954</v>
      </c>
      <c r="E290" s="266">
        <v>30.523255813953487</v>
      </c>
    </row>
    <row r="291" spans="1:5" ht="15">
      <c r="A291" s="259"/>
      <c r="B291" s="39" t="s">
        <v>46</v>
      </c>
      <c r="C291" s="64">
        <v>98.24561403508771</v>
      </c>
      <c r="D291" s="257">
        <v>89.47368421052632</v>
      </c>
      <c r="E291" s="266">
        <v>68.42105263157895</v>
      </c>
    </row>
    <row r="292" spans="1:5" ht="15">
      <c r="A292" s="259"/>
      <c r="B292" s="39" t="s">
        <v>47</v>
      </c>
      <c r="C292" s="257">
        <v>96.08695652173913</v>
      </c>
      <c r="D292" s="257">
        <v>26.08695652173913</v>
      </c>
      <c r="E292" s="151">
        <v>11.73913043478261</v>
      </c>
    </row>
    <row r="293" spans="1:5" ht="15">
      <c r="A293" s="259" t="s">
        <v>220</v>
      </c>
      <c r="B293" s="39" t="s">
        <v>46</v>
      </c>
      <c r="C293" s="257">
        <v>98.1651376146789</v>
      </c>
      <c r="D293" s="257">
        <v>88.9908256880734</v>
      </c>
      <c r="E293" s="151">
        <v>70.64220183486239</v>
      </c>
    </row>
    <row r="294" spans="1:5" ht="15">
      <c r="A294" s="259" t="s">
        <v>221</v>
      </c>
      <c r="B294" s="39" t="s">
        <v>46</v>
      </c>
      <c r="C294" s="257">
        <v>100</v>
      </c>
      <c r="D294" s="257">
        <v>100</v>
      </c>
      <c r="E294" s="151">
        <v>20</v>
      </c>
    </row>
    <row r="295" spans="1:5" ht="15">
      <c r="A295" s="259" t="s">
        <v>144</v>
      </c>
      <c r="B295" s="39" t="s">
        <v>47</v>
      </c>
      <c r="C295" s="257">
        <v>69.23076923076923</v>
      </c>
      <c r="D295" s="257">
        <v>30.76923076923077</v>
      </c>
      <c r="E295" s="151" t="s">
        <v>421</v>
      </c>
    </row>
    <row r="296" spans="1:5" ht="15">
      <c r="A296" s="259" t="s">
        <v>222</v>
      </c>
      <c r="B296" s="39" t="s">
        <v>47</v>
      </c>
      <c r="C296" s="257">
        <v>100</v>
      </c>
      <c r="D296" s="257">
        <v>56.666666666666664</v>
      </c>
      <c r="E296" s="151">
        <v>16.666666666666664</v>
      </c>
    </row>
    <row r="297" spans="1:5" ht="15">
      <c r="A297" s="259" t="s">
        <v>220</v>
      </c>
      <c r="B297" s="39" t="s">
        <v>47</v>
      </c>
      <c r="C297" s="257">
        <v>98.83720930232558</v>
      </c>
      <c r="D297" s="257">
        <v>22.093023255813954</v>
      </c>
      <c r="E297" s="151">
        <v>17.441860465116278</v>
      </c>
    </row>
    <row r="298" spans="1:5" ht="15">
      <c r="A298" s="259" t="s">
        <v>223</v>
      </c>
      <c r="B298" s="39" t="s">
        <v>47</v>
      </c>
      <c r="C298" s="257">
        <v>100</v>
      </c>
      <c r="D298" s="257">
        <v>33.33333333333333</v>
      </c>
      <c r="E298" s="151" t="s">
        <v>421</v>
      </c>
    </row>
    <row r="299" spans="1:5" ht="15">
      <c r="A299" s="259" t="s">
        <v>224</v>
      </c>
      <c r="B299" s="39" t="s">
        <v>47</v>
      </c>
      <c r="C299" s="257">
        <v>100</v>
      </c>
      <c r="D299" s="257">
        <v>21.052631578947366</v>
      </c>
      <c r="E299" s="151">
        <v>26.31578947368421</v>
      </c>
    </row>
    <row r="300" spans="1:5" ht="15">
      <c r="A300" s="259" t="s">
        <v>221</v>
      </c>
      <c r="B300" s="39" t="s">
        <v>47</v>
      </c>
      <c r="C300" s="257">
        <v>94.11764705882352</v>
      </c>
      <c r="D300" s="257">
        <v>29.411764705882355</v>
      </c>
      <c r="E300" s="151" t="s">
        <v>421</v>
      </c>
    </row>
    <row r="301" spans="1:5" ht="15">
      <c r="A301" s="259" t="s">
        <v>225</v>
      </c>
      <c r="B301" s="39" t="s">
        <v>47</v>
      </c>
      <c r="C301" s="257">
        <v>96.15384615384616</v>
      </c>
      <c r="D301" s="257">
        <v>15.384615384615385</v>
      </c>
      <c r="E301" s="151" t="s">
        <v>421</v>
      </c>
    </row>
    <row r="302" spans="1:5" ht="15">
      <c r="A302" s="259" t="s">
        <v>226</v>
      </c>
      <c r="B302" s="39" t="s">
        <v>47</v>
      </c>
      <c r="C302" s="257">
        <v>95.45454545454545</v>
      </c>
      <c r="D302" s="257">
        <v>13.636363636363635</v>
      </c>
      <c r="E302" s="151" t="s">
        <v>421</v>
      </c>
    </row>
    <row r="303" spans="1:5" ht="15">
      <c r="A303" s="259" t="s">
        <v>227</v>
      </c>
      <c r="B303" s="39" t="s">
        <v>47</v>
      </c>
      <c r="C303" s="257">
        <v>87.5</v>
      </c>
      <c r="D303" s="257">
        <v>12.5</v>
      </c>
      <c r="E303" s="151">
        <v>25</v>
      </c>
    </row>
    <row r="304" spans="1:5" ht="21" customHeight="1">
      <c r="A304" s="261" t="s">
        <v>228</v>
      </c>
      <c r="B304" s="39" t="s">
        <v>45</v>
      </c>
      <c r="C304" s="64">
        <v>91.34615384615384</v>
      </c>
      <c r="D304" s="257">
        <v>24.03846153846154</v>
      </c>
      <c r="E304" s="151">
        <v>26.923076923076923</v>
      </c>
    </row>
    <row r="305" spans="1:5" ht="15">
      <c r="A305" s="259"/>
      <c r="B305" s="39" t="s">
        <v>46</v>
      </c>
      <c r="C305" s="64">
        <v>95.23809523809523</v>
      </c>
      <c r="D305" s="257">
        <v>52.38095238095239</v>
      </c>
      <c r="E305" s="151">
        <v>42.857142857142854</v>
      </c>
    </row>
    <row r="306" spans="1:5" ht="15">
      <c r="A306" s="259"/>
      <c r="B306" s="39" t="s">
        <v>47</v>
      </c>
      <c r="C306" s="257">
        <v>90.36144578313254</v>
      </c>
      <c r="D306" s="257">
        <v>16.867469879518072</v>
      </c>
      <c r="E306" s="151">
        <v>22.89156626506024</v>
      </c>
    </row>
    <row r="307" spans="1:5" ht="15">
      <c r="A307" s="259" t="s">
        <v>229</v>
      </c>
      <c r="B307" s="39" t="s">
        <v>47</v>
      </c>
      <c r="C307" s="257">
        <v>83.33333333333334</v>
      </c>
      <c r="D307" s="257">
        <v>25</v>
      </c>
      <c r="E307" s="151">
        <v>25</v>
      </c>
    </row>
    <row r="308" spans="1:5" ht="15">
      <c r="A308" s="259" t="s">
        <v>230</v>
      </c>
      <c r="B308" s="39" t="s">
        <v>47</v>
      </c>
      <c r="C308" s="257">
        <v>100</v>
      </c>
      <c r="D308" s="257">
        <v>16.666666666666664</v>
      </c>
      <c r="E308" s="151">
        <v>33.33333333333333</v>
      </c>
    </row>
    <row r="309" spans="1:5" ht="15">
      <c r="A309" s="259" t="s">
        <v>231</v>
      </c>
      <c r="B309" s="39" t="s">
        <v>47</v>
      </c>
      <c r="C309" s="257">
        <v>95</v>
      </c>
      <c r="D309" s="257">
        <v>35</v>
      </c>
      <c r="E309" s="151">
        <v>40</v>
      </c>
    </row>
    <row r="310" spans="1:5" ht="15">
      <c r="A310" s="259" t="s">
        <v>232</v>
      </c>
      <c r="B310" s="39" t="s">
        <v>47</v>
      </c>
      <c r="C310" s="257">
        <v>100</v>
      </c>
      <c r="D310" s="257" t="s">
        <v>421</v>
      </c>
      <c r="E310" s="151" t="s">
        <v>421</v>
      </c>
    </row>
    <row r="311" spans="1:5" ht="15">
      <c r="A311" s="259" t="s">
        <v>233</v>
      </c>
      <c r="B311" s="39" t="s">
        <v>45</v>
      </c>
      <c r="C311" s="257">
        <v>87.5</v>
      </c>
      <c r="D311" s="257">
        <v>21.9</v>
      </c>
      <c r="E311" s="151">
        <v>12.5</v>
      </c>
    </row>
    <row r="312" spans="1:5" ht="15">
      <c r="A312" s="259"/>
      <c r="B312" s="39" t="s">
        <v>46</v>
      </c>
      <c r="C312" s="257">
        <v>92.3076923076923</v>
      </c>
      <c r="D312" s="257">
        <v>53.84615384615385</v>
      </c>
      <c r="E312" s="151">
        <v>30.76923076923077</v>
      </c>
    </row>
    <row r="313" spans="1:5" ht="15">
      <c r="A313" s="259"/>
      <c r="B313" s="39" t="s">
        <v>47</v>
      </c>
      <c r="C313" s="257">
        <v>84.21052631578947</v>
      </c>
      <c r="D313" s="257" t="s">
        <v>421</v>
      </c>
      <c r="E313" s="151" t="s">
        <v>421</v>
      </c>
    </row>
    <row r="314" spans="1:5" ht="15">
      <c r="A314" s="259" t="s">
        <v>234</v>
      </c>
      <c r="B314" s="39" t="s">
        <v>45</v>
      </c>
      <c r="C314" s="257">
        <v>95.2</v>
      </c>
      <c r="D314" s="257">
        <v>33.3</v>
      </c>
      <c r="E314" s="151">
        <v>52.4</v>
      </c>
    </row>
    <row r="315" spans="1:5" ht="15">
      <c r="A315" s="259"/>
      <c r="B315" s="39" t="s">
        <v>46</v>
      </c>
      <c r="C315" s="257">
        <v>100</v>
      </c>
      <c r="D315" s="257">
        <v>50</v>
      </c>
      <c r="E315" s="151">
        <v>62.5</v>
      </c>
    </row>
    <row r="316" spans="1:5" ht="15">
      <c r="A316" s="259"/>
      <c r="B316" s="39" t="s">
        <v>47</v>
      </c>
      <c r="C316" s="257">
        <v>92.3076923076923</v>
      </c>
      <c r="D316" s="257">
        <v>23.076923076923077</v>
      </c>
      <c r="E316" s="151">
        <v>46.15384615384615</v>
      </c>
    </row>
    <row r="317" spans="1:5" ht="15">
      <c r="A317" s="259" t="s">
        <v>235</v>
      </c>
      <c r="B317" s="39" t="s">
        <v>47</v>
      </c>
      <c r="C317" s="257">
        <v>80</v>
      </c>
      <c r="D317" s="257" t="s">
        <v>421</v>
      </c>
      <c r="E317" s="151" t="s">
        <v>421</v>
      </c>
    </row>
    <row r="318" spans="1:5" ht="21" customHeight="1">
      <c r="A318" s="261" t="s">
        <v>236</v>
      </c>
      <c r="B318" s="39" t="s">
        <v>45</v>
      </c>
      <c r="C318" s="257">
        <v>97.74436090225564</v>
      </c>
      <c r="D318" s="257">
        <v>79.4486215538847</v>
      </c>
      <c r="E318" s="151">
        <v>45.614035087719294</v>
      </c>
    </row>
    <row r="319" spans="1:5" ht="15">
      <c r="A319" s="259"/>
      <c r="B319" s="39" t="s">
        <v>46</v>
      </c>
      <c r="C319" s="257">
        <v>99.25373134328358</v>
      </c>
      <c r="D319" s="257">
        <v>97.76119402985076</v>
      </c>
      <c r="E319" s="151">
        <v>50.74626865671642</v>
      </c>
    </row>
    <row r="320" spans="1:5" ht="15">
      <c r="A320" s="259"/>
      <c r="B320" s="39" t="s">
        <v>47</v>
      </c>
      <c r="C320" s="257">
        <v>94.65648854961832</v>
      </c>
      <c r="D320" s="257">
        <v>41.98473282442748</v>
      </c>
      <c r="E320" s="151">
        <v>35.11450381679389</v>
      </c>
    </row>
    <row r="321" spans="1:5" ht="15">
      <c r="A321" s="259" t="s">
        <v>237</v>
      </c>
      <c r="B321" s="39" t="s">
        <v>46</v>
      </c>
      <c r="C321" s="257">
        <v>99.56331877729258</v>
      </c>
      <c r="D321" s="257">
        <v>99.56331877729258</v>
      </c>
      <c r="E321" s="151">
        <v>43.23144104803494</v>
      </c>
    </row>
    <row r="322" spans="1:5" ht="15">
      <c r="A322" s="259" t="s">
        <v>238</v>
      </c>
      <c r="B322" s="39" t="s">
        <v>47</v>
      </c>
      <c r="C322" s="64">
        <v>100</v>
      </c>
      <c r="D322" s="257">
        <v>50</v>
      </c>
      <c r="E322" s="266" t="s">
        <v>421</v>
      </c>
    </row>
    <row r="323" spans="1:5" ht="15">
      <c r="A323" s="259" t="s">
        <v>239</v>
      </c>
      <c r="B323" s="39" t="s">
        <v>47</v>
      </c>
      <c r="C323" s="64">
        <v>80</v>
      </c>
      <c r="D323" s="257">
        <v>20</v>
      </c>
      <c r="E323" s="266" t="s">
        <v>421</v>
      </c>
    </row>
    <row r="324" spans="1:5" ht="15">
      <c r="A324" s="259" t="s">
        <v>240</v>
      </c>
      <c r="B324" s="39" t="s">
        <v>45</v>
      </c>
      <c r="C324" s="257">
        <v>86.7</v>
      </c>
      <c r="D324" s="257">
        <v>33.3</v>
      </c>
      <c r="E324" s="151">
        <v>60</v>
      </c>
    </row>
    <row r="325" spans="1:5" ht="15">
      <c r="A325" s="259"/>
      <c r="B325" s="39" t="s">
        <v>46</v>
      </c>
      <c r="C325" s="257">
        <v>87.5</v>
      </c>
      <c r="D325" s="257">
        <v>37.5</v>
      </c>
      <c r="E325" s="151">
        <v>75</v>
      </c>
    </row>
    <row r="326" spans="1:5" ht="15">
      <c r="A326" s="259"/>
      <c r="B326" s="39" t="s">
        <v>47</v>
      </c>
      <c r="C326" s="257">
        <v>85.71428571428571</v>
      </c>
      <c r="D326" s="257">
        <v>28.57142857142857</v>
      </c>
      <c r="E326" s="151">
        <v>42.857142857142854</v>
      </c>
    </row>
    <row r="327" spans="1:5" ht="15">
      <c r="A327" s="259" t="s">
        <v>241</v>
      </c>
      <c r="B327" s="39" t="s">
        <v>47</v>
      </c>
      <c r="C327" s="257">
        <v>92.85714285714286</v>
      </c>
      <c r="D327" s="257">
        <v>71.42857142857143</v>
      </c>
      <c r="E327" s="151">
        <v>64.28571428571429</v>
      </c>
    </row>
    <row r="328" spans="1:5" ht="15">
      <c r="A328" s="259" t="s">
        <v>242</v>
      </c>
      <c r="B328" s="39" t="s">
        <v>47</v>
      </c>
      <c r="C328" s="257">
        <v>100</v>
      </c>
      <c r="D328" s="257">
        <v>20</v>
      </c>
      <c r="E328" s="151">
        <v>33.33333333333333</v>
      </c>
    </row>
    <row r="329" spans="1:5" ht="15">
      <c r="A329" s="259" t="s">
        <v>243</v>
      </c>
      <c r="B329" s="39" t="s">
        <v>47</v>
      </c>
      <c r="C329" s="257">
        <v>100</v>
      </c>
      <c r="D329" s="257">
        <v>50</v>
      </c>
      <c r="E329" s="151">
        <v>33.33333333333333</v>
      </c>
    </row>
    <row r="330" spans="1:5" ht="15">
      <c r="A330" s="259" t="s">
        <v>244</v>
      </c>
      <c r="B330" s="39" t="s">
        <v>45</v>
      </c>
      <c r="C330" s="257">
        <v>100</v>
      </c>
      <c r="D330" s="257">
        <v>91.9</v>
      </c>
      <c r="E330" s="151">
        <v>100</v>
      </c>
    </row>
    <row r="331" spans="1:5" ht="15">
      <c r="A331" s="259"/>
      <c r="B331" s="39" t="s">
        <v>46</v>
      </c>
      <c r="C331" s="257">
        <v>100</v>
      </c>
      <c r="D331" s="257">
        <v>100</v>
      </c>
      <c r="E331" s="151">
        <v>100</v>
      </c>
    </row>
    <row r="332" spans="1:5" ht="15">
      <c r="A332" s="259"/>
      <c r="B332" s="39" t="s">
        <v>47</v>
      </c>
      <c r="C332" s="64">
        <v>100</v>
      </c>
      <c r="D332" s="257">
        <v>50</v>
      </c>
      <c r="E332" s="266">
        <v>100</v>
      </c>
    </row>
    <row r="333" spans="1:5" ht="15">
      <c r="A333" s="259" t="s">
        <v>237</v>
      </c>
      <c r="B333" s="39" t="s">
        <v>47</v>
      </c>
      <c r="C333" s="64">
        <v>100</v>
      </c>
      <c r="D333" s="257">
        <v>44.18604651162791</v>
      </c>
      <c r="E333" s="266">
        <v>18.6046511627907</v>
      </c>
    </row>
    <row r="334" spans="1:5" ht="15">
      <c r="A334" s="259" t="s">
        <v>245</v>
      </c>
      <c r="B334" s="39" t="s">
        <v>47</v>
      </c>
      <c r="C334" s="64">
        <v>62.5</v>
      </c>
      <c r="D334" s="257">
        <v>12.5</v>
      </c>
      <c r="E334" s="266">
        <v>50</v>
      </c>
    </row>
    <row r="335" spans="1:5" ht="15">
      <c r="A335" s="259" t="s">
        <v>246</v>
      </c>
      <c r="B335" s="39" t="s">
        <v>47</v>
      </c>
      <c r="C335" s="64">
        <v>100</v>
      </c>
      <c r="D335" s="257">
        <v>57.14285714285714</v>
      </c>
      <c r="E335" s="266">
        <v>64.28571428571429</v>
      </c>
    </row>
    <row r="336" spans="1:5" ht="21" customHeight="1">
      <c r="A336" s="261" t="s">
        <v>247</v>
      </c>
      <c r="B336" s="39" t="s">
        <v>45</v>
      </c>
      <c r="C336" s="64">
        <v>95.94594594594594</v>
      </c>
      <c r="D336" s="257">
        <v>24.324324324324326</v>
      </c>
      <c r="E336" s="266">
        <v>41.891891891891895</v>
      </c>
    </row>
    <row r="337" spans="1:5" ht="15">
      <c r="A337" s="259"/>
      <c r="B337" s="39" t="s">
        <v>46</v>
      </c>
      <c r="C337" s="64">
        <v>93.33333333333333</v>
      </c>
      <c r="D337" s="257">
        <v>50</v>
      </c>
      <c r="E337" s="266">
        <v>76.66666666666667</v>
      </c>
    </row>
    <row r="338" spans="1:5" ht="15">
      <c r="A338" s="259"/>
      <c r="B338" s="39" t="s">
        <v>47</v>
      </c>
      <c r="C338" s="64">
        <v>97.72727272727273</v>
      </c>
      <c r="D338" s="257">
        <v>6.8181818181818175</v>
      </c>
      <c r="E338" s="266">
        <v>18.181818181818183</v>
      </c>
    </row>
    <row r="339" spans="1:5" ht="15">
      <c r="A339" s="259" t="s">
        <v>248</v>
      </c>
      <c r="B339" s="39" t="s">
        <v>46</v>
      </c>
      <c r="C339" s="64">
        <v>100</v>
      </c>
      <c r="D339" s="257">
        <v>53.84615384615385</v>
      </c>
      <c r="E339" s="266">
        <v>69.23076923076923</v>
      </c>
    </row>
    <row r="340" spans="1:5" ht="15">
      <c r="A340" s="259" t="s">
        <v>249</v>
      </c>
      <c r="B340" s="39" t="s">
        <v>47</v>
      </c>
      <c r="C340" s="64">
        <v>92.85714285714286</v>
      </c>
      <c r="D340" s="257" t="s">
        <v>421</v>
      </c>
      <c r="E340" s="266">
        <v>21.428571428571427</v>
      </c>
    </row>
    <row r="341" spans="1:5" ht="15">
      <c r="A341" s="259" t="s">
        <v>250</v>
      </c>
      <c r="B341" s="39" t="s">
        <v>47</v>
      </c>
      <c r="C341" s="64">
        <v>100</v>
      </c>
      <c r="D341" s="257" t="s">
        <v>421</v>
      </c>
      <c r="E341" s="266" t="s">
        <v>421</v>
      </c>
    </row>
    <row r="342" spans="1:5" ht="15">
      <c r="A342" s="259" t="s">
        <v>251</v>
      </c>
      <c r="B342" s="39" t="s">
        <v>45</v>
      </c>
      <c r="C342" s="64">
        <v>94.4</v>
      </c>
      <c r="D342" s="257">
        <v>22.2</v>
      </c>
      <c r="E342" s="266">
        <v>44.4</v>
      </c>
    </row>
    <row r="343" spans="1:5" ht="15">
      <c r="A343" s="259"/>
      <c r="B343" s="39" t="s">
        <v>46</v>
      </c>
      <c r="C343" s="257">
        <v>88.23529411764706</v>
      </c>
      <c r="D343" s="257">
        <v>47.05882352941176</v>
      </c>
      <c r="E343" s="151">
        <v>82.35294117647058</v>
      </c>
    </row>
    <row r="344" spans="1:5" ht="15">
      <c r="A344" s="259"/>
      <c r="B344" s="39" t="s">
        <v>47</v>
      </c>
      <c r="C344" s="257">
        <v>100</v>
      </c>
      <c r="D344" s="257" t="s">
        <v>421</v>
      </c>
      <c r="E344" s="151">
        <v>10.526315789473683</v>
      </c>
    </row>
    <row r="345" spans="1:5" ht="15">
      <c r="A345" s="259" t="s">
        <v>252</v>
      </c>
      <c r="B345" s="39" t="s">
        <v>47</v>
      </c>
      <c r="C345" s="257">
        <v>100</v>
      </c>
      <c r="D345" s="257">
        <v>50</v>
      </c>
      <c r="E345" s="151">
        <v>50</v>
      </c>
    </row>
    <row r="346" spans="1:5" ht="15">
      <c r="A346" s="196" t="s">
        <v>456</v>
      </c>
      <c r="B346" s="39" t="s">
        <v>47</v>
      </c>
      <c r="C346" s="257">
        <v>100</v>
      </c>
      <c r="D346" s="257" t="s">
        <v>421</v>
      </c>
      <c r="E346" s="151" t="s">
        <v>421</v>
      </c>
    </row>
    <row r="347" spans="1:5" ht="15">
      <c r="A347" s="196"/>
      <c r="B347" s="39"/>
      <c r="C347" s="267"/>
      <c r="D347" s="267"/>
      <c r="E347" s="267"/>
    </row>
    <row r="348" spans="1:5" ht="30.75" customHeight="1">
      <c r="A348" s="815" t="s">
        <v>587</v>
      </c>
      <c r="B348" s="815"/>
      <c r="C348" s="815"/>
      <c r="D348" s="815"/>
      <c r="E348" s="815"/>
    </row>
  </sheetData>
  <mergeCells count="4">
    <mergeCell ref="A2:E2"/>
    <mergeCell ref="A3:B4"/>
    <mergeCell ref="C4:E4"/>
    <mergeCell ref="A348:E348"/>
  </mergeCells>
  <printOptions/>
  <pageMargins left="0.7086614173228347" right="0.7086614173228347" top="0.7480314960629921" bottom="0.7480314960629921" header="0.31496062992125984" footer="0.31496062992125984"/>
  <pageSetup horizontalDpi="600" verticalDpi="600" orientation="portrait" paperSize="9" scale="98" r:id="rId1"/>
  <rowBreaks count="3" manualBreakCount="3">
    <brk id="44" max="16383" man="1"/>
    <brk id="255" max="16383" man="1"/>
    <brk id="3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Lublin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Wiśniewski Wojciech</dc:creator>
  <cp:keywords/>
  <dc:description/>
  <cp:lastModifiedBy>Piotr Koszewski</cp:lastModifiedBy>
  <cp:lastPrinted>2017-11-09T10:50:21Z</cp:lastPrinted>
  <dcterms:created xsi:type="dcterms:W3CDTF">2010-07-30T07:54:05Z</dcterms:created>
  <dcterms:modified xsi:type="dcterms:W3CDTF">2017-11-29T08:52:56Z</dcterms:modified>
  <cp:category/>
  <cp:version/>
  <cp:contentType/>
  <cp:contentStatus/>
</cp:coreProperties>
</file>